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codeName="Ten_skoroszyt"/>
  <bookViews>
    <workbookView xWindow="0" yWindow="0" windowWidth="9720" windowHeight="7320"/>
  </bookViews>
  <sheets>
    <sheet name="Obliczanie orbity" sheetId="2" r:id="rId1"/>
    <sheet name="Orbita" sheetId="3" r:id="rId2"/>
    <sheet name="Obliczenia pomocnicze" sheetId="4" r:id="rId3"/>
  </sheets>
  <definedNames>
    <definedName name="ax">'Obliczanie orbity'!$D$5:$D$204</definedName>
    <definedName name="ay">'Obliczanie orbity'!$G$5:$G$204</definedName>
    <definedName name="dt">'Obliczanie orbity'!$A$2</definedName>
    <definedName name="GM">'Obliczanie orbity'!$I$2</definedName>
    <definedName name="pr">'Obliczanie orbity'!$H$4:$H$204</definedName>
    <definedName name="vx">'Obliczanie orbity'!$C$4:$C$204</definedName>
    <definedName name="vy">'Obliczanie orbity'!$F$4:$F$204</definedName>
    <definedName name="x">'Obliczanie orbity'!$B$4:$B$204</definedName>
    <definedName name="y">'Obliczanie orbity'!$E$4:$E$204</definedName>
  </definedNames>
  <calcPr calcId="152511"/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B5" i="2" l="1"/>
  <c r="F5" i="2"/>
  <c r="J5" i="2" s="1"/>
  <c r="C5" i="2"/>
  <c r="G2" i="2"/>
  <c r="I2" i="2" s="1"/>
  <c r="B2" i="4" s="1"/>
  <c r="C2" i="4" s="1"/>
  <c r="H5" i="2" l="1"/>
  <c r="B3" i="4" s="1"/>
  <c r="C3" i="4" s="1"/>
  <c r="G5" i="2" l="1"/>
  <c r="F6" i="2" s="1"/>
  <c r="D5" i="2"/>
  <c r="C6" i="2" s="1"/>
  <c r="B6" i="2" s="1"/>
  <c r="K5" i="2" l="1"/>
  <c r="J6" i="2"/>
  <c r="E6" i="2"/>
  <c r="H6" i="2" l="1"/>
  <c r="D6" i="2" l="1"/>
  <c r="C7" i="2" s="1"/>
  <c r="B7" i="2" s="1"/>
  <c r="G6" i="2"/>
  <c r="F7" i="2" s="1"/>
  <c r="K6" i="2" l="1"/>
  <c r="J7" i="2"/>
  <c r="E7" i="2"/>
  <c r="H7" i="2" l="1"/>
  <c r="G7" i="2" l="1"/>
  <c r="F8" i="2" s="1"/>
  <c r="E8" i="2" s="1"/>
  <c r="D7" i="2"/>
  <c r="C8" i="2" l="1"/>
  <c r="B8" i="2" s="1"/>
  <c r="K7" i="2"/>
  <c r="J8" i="2" l="1"/>
  <c r="H8" i="2"/>
  <c r="D8" i="2" l="1"/>
  <c r="C9" i="2" s="1"/>
  <c r="G8" i="2"/>
  <c r="K8" i="2" l="1"/>
  <c r="F9" i="2"/>
  <c r="E9" i="2" s="1"/>
  <c r="B9" i="2"/>
  <c r="J9" i="2" l="1"/>
  <c r="H9" i="2"/>
  <c r="D9" i="2" l="1"/>
  <c r="C10" i="2" s="1"/>
  <c r="B10" i="2" s="1"/>
  <c r="G9" i="2"/>
  <c r="F10" i="2" s="1"/>
  <c r="E10" i="2" s="1"/>
  <c r="K9" i="2" l="1"/>
  <c r="J10" i="2"/>
  <c r="H10" i="2"/>
  <c r="G10" i="2" s="1"/>
  <c r="D10" i="2" l="1"/>
  <c r="C11" i="2" s="1"/>
  <c r="B11" i="2" s="1"/>
  <c r="F11" i="2"/>
  <c r="E11" i="2" s="1"/>
  <c r="K10" i="2" l="1"/>
  <c r="J11" i="2"/>
  <c r="H11" i="2"/>
  <c r="D11" i="2" l="1"/>
  <c r="C12" i="2" s="1"/>
  <c r="B12" i="2" s="1"/>
  <c r="G11" i="2"/>
  <c r="F12" i="2" s="1"/>
  <c r="E12" i="2" l="1"/>
  <c r="H12" i="2" s="1"/>
  <c r="J12" i="2"/>
  <c r="K11" i="2"/>
  <c r="G12" i="2" l="1"/>
  <c r="F13" i="2" s="1"/>
  <c r="E13" i="2" s="1"/>
  <c r="D12" i="2"/>
  <c r="C13" i="2" s="1"/>
  <c r="K12" i="2" l="1"/>
  <c r="J13" i="2"/>
  <c r="B13" i="2"/>
  <c r="H13" i="2" l="1"/>
  <c r="G13" i="2" l="1"/>
  <c r="D13" i="2"/>
  <c r="K13" i="2" l="1"/>
  <c r="F14" i="2"/>
  <c r="E14" i="2" s="1"/>
  <c r="C14" i="2"/>
  <c r="J14" i="2" l="1"/>
  <c r="B14" i="2"/>
  <c r="H14" i="2" l="1"/>
  <c r="D14" i="2" s="1"/>
  <c r="G14" i="2" l="1"/>
  <c r="K14" i="2" s="1"/>
  <c r="C15" i="2"/>
  <c r="B15" i="2" s="1"/>
  <c r="F15" i="2" l="1"/>
  <c r="E15" i="2" s="1"/>
  <c r="H15" i="2" s="1"/>
  <c r="J15" i="2" l="1"/>
  <c r="D15" i="2"/>
  <c r="C16" i="2" s="1"/>
  <c r="G15" i="2"/>
  <c r="F16" i="2" s="1"/>
  <c r="E16" i="2" s="1"/>
  <c r="K15" i="2" l="1"/>
  <c r="J16" i="2"/>
  <c r="B16" i="2"/>
  <c r="H16" i="2" l="1"/>
  <c r="G16" i="2" l="1"/>
  <c r="D16" i="2"/>
  <c r="C17" i="2" s="1"/>
  <c r="F17" i="2" l="1"/>
  <c r="E17" i="2" s="1"/>
  <c r="K16" i="2"/>
  <c r="B17" i="2"/>
  <c r="J17" i="2" l="1"/>
  <c r="H17" i="2"/>
  <c r="G17" i="2" l="1"/>
  <c r="F18" i="2" s="1"/>
  <c r="E18" i="2" s="1"/>
  <c r="D17" i="2"/>
  <c r="K17" i="2" l="1"/>
  <c r="C18" i="2"/>
  <c r="B18" i="2" s="1"/>
  <c r="J18" i="2" l="1"/>
  <c r="H18" i="2"/>
  <c r="D18" i="2" l="1"/>
  <c r="C19" i="2" s="1"/>
  <c r="G18" i="2"/>
  <c r="K18" i="2" l="1"/>
  <c r="F19" i="2"/>
  <c r="E19" i="2" s="1"/>
  <c r="B19" i="2"/>
  <c r="J19" i="2" l="1"/>
  <c r="H19" i="2"/>
  <c r="G19" i="2" l="1"/>
  <c r="F20" i="2" s="1"/>
  <c r="E20" i="2" s="1"/>
  <c r="D19" i="2"/>
  <c r="C20" i="2" s="1"/>
  <c r="K19" i="2" l="1"/>
  <c r="J20" i="2"/>
  <c r="B20" i="2"/>
  <c r="H20" i="2" l="1"/>
  <c r="G20" i="2" l="1"/>
  <c r="D20" i="2"/>
  <c r="K20" i="2" s="1"/>
  <c r="C21" i="2" l="1"/>
  <c r="F21" i="2"/>
  <c r="E21" i="2" s="1"/>
  <c r="J21" i="2" l="1"/>
  <c r="B21" i="2"/>
  <c r="H21" i="2" s="1"/>
  <c r="G21" i="2" l="1"/>
  <c r="D21" i="2"/>
  <c r="C22" i="2" s="1"/>
  <c r="F22" i="2" l="1"/>
  <c r="E22" i="2" s="1"/>
  <c r="K21" i="2"/>
  <c r="B22" i="2"/>
  <c r="J22" i="2" l="1"/>
  <c r="H22" i="2"/>
  <c r="G22" i="2" s="1"/>
  <c r="F23" i="2" l="1"/>
  <c r="E23" i="2" s="1"/>
  <c r="D22" i="2"/>
  <c r="C23" i="2" s="1"/>
  <c r="K22" i="2" l="1"/>
  <c r="J23" i="2"/>
  <c r="B23" i="2"/>
  <c r="H23" i="2" l="1"/>
  <c r="G23" i="2" l="1"/>
  <c r="D23" i="2"/>
  <c r="C24" i="2" s="1"/>
  <c r="K23" i="2" l="1"/>
  <c r="F24" i="2"/>
  <c r="E24" i="2" s="1"/>
  <c r="B24" i="2"/>
  <c r="J24" i="2" l="1"/>
  <c r="H24" i="2"/>
  <c r="G24" i="2" l="1"/>
  <c r="F25" i="2" s="1"/>
  <c r="E25" i="2" s="1"/>
  <c r="D24" i="2"/>
  <c r="K24" i="2" l="1"/>
  <c r="C25" i="2"/>
  <c r="B25" i="2" s="1"/>
  <c r="J25" i="2" l="1"/>
  <c r="H25" i="2"/>
  <c r="G25" i="2" l="1"/>
  <c r="F26" i="2" s="1"/>
  <c r="E26" i="2" s="1"/>
  <c r="D25" i="2"/>
  <c r="K25" i="2" l="1"/>
  <c r="C26" i="2"/>
  <c r="B26" i="2" s="1"/>
  <c r="J26" i="2" l="1"/>
  <c r="H26" i="2"/>
  <c r="G26" i="2" l="1"/>
  <c r="D26" i="2"/>
  <c r="C27" i="2" s="1"/>
  <c r="F27" i="2" l="1"/>
  <c r="E27" i="2" s="1"/>
  <c r="K26" i="2"/>
  <c r="B27" i="2"/>
  <c r="J27" i="2" l="1"/>
  <c r="H27" i="2"/>
  <c r="G27" i="2" l="1"/>
  <c r="F28" i="2" s="1"/>
  <c r="E28" i="2" s="1"/>
  <c r="D27" i="2"/>
  <c r="K27" i="2" l="1"/>
  <c r="C28" i="2"/>
  <c r="B28" i="2" s="1"/>
  <c r="J28" i="2" l="1"/>
  <c r="H28" i="2"/>
  <c r="D28" i="2" l="1"/>
  <c r="C29" i="2" s="1"/>
  <c r="G28" i="2"/>
  <c r="K28" i="2" l="1"/>
  <c r="F29" i="2"/>
  <c r="E29" i="2" s="1"/>
  <c r="B29" i="2"/>
  <c r="J29" i="2" l="1"/>
  <c r="H29" i="2"/>
  <c r="G29" i="2" l="1"/>
  <c r="F30" i="2" s="1"/>
  <c r="E30" i="2" s="1"/>
  <c r="D29" i="2"/>
  <c r="K29" i="2" l="1"/>
  <c r="C30" i="2"/>
  <c r="B30" i="2" s="1"/>
  <c r="J30" i="2" l="1"/>
  <c r="H30" i="2"/>
  <c r="D30" i="2" l="1"/>
  <c r="C31" i="2" s="1"/>
  <c r="G30" i="2"/>
  <c r="K30" i="2" l="1"/>
  <c r="F31" i="2"/>
  <c r="E31" i="2" s="1"/>
  <c r="B31" i="2"/>
  <c r="J31" i="2" l="1"/>
  <c r="H31" i="2"/>
  <c r="G31" i="2" l="1"/>
  <c r="F32" i="2" s="1"/>
  <c r="E32" i="2" s="1"/>
  <c r="D31" i="2"/>
  <c r="C32" i="2" s="1"/>
  <c r="K31" i="2" l="1"/>
  <c r="B32" i="2"/>
  <c r="J32" i="2"/>
  <c r="H32" i="2" l="1"/>
  <c r="G32" i="2" l="1"/>
  <c r="F33" i="2" s="1"/>
  <c r="E33" i="2" s="1"/>
  <c r="D32" i="2"/>
  <c r="C33" i="2" l="1"/>
  <c r="K32" i="2"/>
  <c r="J33" i="2" l="1"/>
  <c r="B33" i="2"/>
  <c r="H33" i="2" l="1"/>
  <c r="D33" i="2" l="1"/>
  <c r="C34" i="2" s="1"/>
  <c r="G33" i="2"/>
  <c r="F34" i="2" s="1"/>
  <c r="E34" i="2" s="1"/>
  <c r="K33" i="2" l="1"/>
  <c r="B34" i="2"/>
  <c r="J34" i="2"/>
  <c r="H34" i="2" l="1"/>
  <c r="G34" i="2" l="1"/>
  <c r="F35" i="2" s="1"/>
  <c r="E35" i="2" s="1"/>
  <c r="D34" i="2"/>
  <c r="C35" i="2" l="1"/>
  <c r="K34" i="2"/>
  <c r="J35" i="2" l="1"/>
  <c r="B35" i="2"/>
  <c r="H35" i="2" l="1"/>
  <c r="G35" i="2" l="1"/>
  <c r="F36" i="2" s="1"/>
  <c r="E36" i="2" s="1"/>
  <c r="D35" i="2"/>
  <c r="K35" i="2" l="1"/>
  <c r="C36" i="2"/>
  <c r="B36" i="2" s="1"/>
  <c r="H36" i="2" s="1"/>
  <c r="D36" i="2" l="1"/>
  <c r="C37" i="2" s="1"/>
  <c r="J36" i="2"/>
  <c r="G36" i="2"/>
  <c r="F37" i="2" s="1"/>
  <c r="E37" i="2" s="1"/>
  <c r="K36" i="2" l="1"/>
  <c r="J37" i="2"/>
  <c r="B37" i="2"/>
  <c r="H37" i="2" l="1"/>
  <c r="G37" i="2" l="1"/>
  <c r="D37" i="2"/>
  <c r="C38" i="2" s="1"/>
  <c r="F38" i="2" l="1"/>
  <c r="E38" i="2" s="1"/>
  <c r="K37" i="2"/>
  <c r="B38" i="2"/>
  <c r="J38" i="2" l="1"/>
  <c r="H38" i="2"/>
  <c r="G38" i="2" l="1"/>
  <c r="F39" i="2" s="1"/>
  <c r="E39" i="2" s="1"/>
  <c r="D38" i="2"/>
  <c r="C39" i="2" s="1"/>
  <c r="K38" i="2" l="1"/>
  <c r="J39" i="2"/>
  <c r="B39" i="2"/>
  <c r="H39" i="2" l="1"/>
  <c r="G39" i="2" l="1"/>
  <c r="D39" i="2"/>
  <c r="C40" i="2" s="1"/>
  <c r="K39" i="2" l="1"/>
  <c r="F40" i="2"/>
  <c r="E40" i="2" s="1"/>
  <c r="B40" i="2"/>
  <c r="J40" i="2" l="1"/>
  <c r="H40" i="2"/>
  <c r="G40" i="2" l="1"/>
  <c r="F41" i="2" s="1"/>
  <c r="E41" i="2" s="1"/>
  <c r="D40" i="2"/>
  <c r="C41" i="2" s="1"/>
  <c r="K40" i="2" l="1"/>
  <c r="J41" i="2"/>
  <c r="B41" i="2"/>
  <c r="H41" i="2" l="1"/>
  <c r="D41" i="2" l="1"/>
  <c r="G41" i="2"/>
  <c r="K41" i="2" l="1"/>
  <c r="F42" i="2"/>
  <c r="E42" i="2" s="1"/>
  <c r="C42" i="2"/>
  <c r="J42" i="2" l="1"/>
  <c r="B42" i="2"/>
  <c r="H42" i="2" l="1"/>
  <c r="D42" i="2" l="1"/>
  <c r="C43" i="2" s="1"/>
  <c r="G42" i="2"/>
  <c r="F43" i="2" s="1"/>
  <c r="E43" i="2" s="1"/>
  <c r="J43" i="2" l="1"/>
  <c r="K42" i="2"/>
  <c r="B43" i="2"/>
  <c r="H43" i="2" l="1"/>
  <c r="D43" i="2" l="1"/>
  <c r="C44" i="2" s="1"/>
  <c r="B44" i="2" s="1"/>
  <c r="G43" i="2"/>
  <c r="F44" i="2" s="1"/>
  <c r="E44" i="2" l="1"/>
  <c r="H44" i="2" s="1"/>
  <c r="J44" i="2"/>
  <c r="K43" i="2"/>
  <c r="G44" i="2" l="1"/>
  <c r="F45" i="2" s="1"/>
  <c r="E45" i="2" s="1"/>
  <c r="D44" i="2"/>
  <c r="C45" i="2" s="1"/>
  <c r="K44" i="2" l="1"/>
  <c r="J45" i="2"/>
  <c r="B45" i="2"/>
  <c r="H45" i="2" l="1"/>
  <c r="G45" i="2" l="1"/>
  <c r="D45" i="2"/>
  <c r="C46" i="2" s="1"/>
  <c r="F46" i="2" l="1"/>
  <c r="E46" i="2" s="1"/>
  <c r="K45" i="2"/>
  <c r="B46" i="2"/>
  <c r="J46" i="2" l="1"/>
  <c r="H46" i="2"/>
  <c r="G46" i="2" l="1"/>
  <c r="F47" i="2" s="1"/>
  <c r="E47" i="2" s="1"/>
  <c r="D46" i="2"/>
  <c r="C47" i="2" s="1"/>
  <c r="K46" i="2" l="1"/>
  <c r="J47" i="2"/>
  <c r="B47" i="2"/>
  <c r="H47" i="2" l="1"/>
  <c r="G47" i="2" l="1"/>
  <c r="F48" i="2" s="1"/>
  <c r="E48" i="2" s="1"/>
  <c r="D47" i="2"/>
  <c r="C48" i="2" s="1"/>
  <c r="K47" i="2" l="1"/>
  <c r="J48" i="2"/>
  <c r="B48" i="2"/>
  <c r="H48" i="2" l="1"/>
  <c r="G48" i="2" l="1"/>
  <c r="D48" i="2"/>
  <c r="K48" i="2" l="1"/>
  <c r="F49" i="2"/>
  <c r="E49" i="2" s="1"/>
  <c r="C49" i="2"/>
  <c r="B49" i="2" s="1"/>
  <c r="J49" i="2" l="1"/>
  <c r="H49" i="2"/>
  <c r="G49" i="2" l="1"/>
  <c r="F50" i="2" s="1"/>
  <c r="E50" i="2" s="1"/>
  <c r="D49" i="2"/>
  <c r="C50" i="2" s="1"/>
  <c r="K49" i="2" l="1"/>
  <c r="J50" i="2"/>
  <c r="B50" i="2"/>
  <c r="H50" i="2" l="1"/>
  <c r="G50" i="2" l="1"/>
  <c r="D50" i="2"/>
  <c r="K50" i="2" l="1"/>
  <c r="F51" i="2"/>
  <c r="E51" i="2" s="1"/>
  <c r="C51" i="2"/>
  <c r="B51" i="2" s="1"/>
  <c r="J51" i="2" l="1"/>
  <c r="H51" i="2"/>
  <c r="G51" i="2" l="1"/>
  <c r="F52" i="2" s="1"/>
  <c r="E52" i="2" s="1"/>
  <c r="D51" i="2"/>
  <c r="C52" i="2" s="1"/>
  <c r="K51" i="2" l="1"/>
  <c r="J52" i="2"/>
  <c r="B52" i="2"/>
  <c r="H52" i="2" l="1"/>
  <c r="G52" i="2" l="1"/>
  <c r="F53" i="2" s="1"/>
  <c r="E53" i="2" s="1"/>
  <c r="D52" i="2"/>
  <c r="C53" i="2" s="1"/>
  <c r="K52" i="2" l="1"/>
  <c r="J53" i="2"/>
  <c r="B53" i="2"/>
  <c r="H53" i="2" l="1"/>
  <c r="G53" i="2" l="1"/>
  <c r="D53" i="2"/>
  <c r="K53" i="2" l="1"/>
  <c r="F54" i="2"/>
  <c r="E54" i="2" s="1"/>
  <c r="C54" i="2"/>
  <c r="B54" i="2" s="1"/>
  <c r="J54" i="2" l="1"/>
  <c r="H54" i="2"/>
  <c r="G54" i="2" l="1"/>
  <c r="F55" i="2" s="1"/>
  <c r="E55" i="2" s="1"/>
  <c r="D54" i="2"/>
  <c r="K54" i="2" l="1"/>
  <c r="C55" i="2"/>
  <c r="J55" i="2" s="1"/>
  <c r="B55" i="2" l="1"/>
  <c r="H55" i="2" s="1"/>
  <c r="G55" i="2" l="1"/>
  <c r="D55" i="2"/>
  <c r="K55" i="2" l="1"/>
  <c r="F56" i="2"/>
  <c r="E56" i="2" s="1"/>
  <c r="C56" i="2"/>
  <c r="J56" i="2" l="1"/>
  <c r="B56" i="2"/>
  <c r="H56" i="2" s="1"/>
  <c r="G56" i="2" l="1"/>
  <c r="F57" i="2" s="1"/>
  <c r="E57" i="2" s="1"/>
  <c r="D56" i="2"/>
  <c r="K56" i="2" l="1"/>
  <c r="C57" i="2"/>
  <c r="J57" i="2" s="1"/>
  <c r="B57" i="2" l="1"/>
  <c r="H57" i="2" l="1"/>
  <c r="G57" i="2" l="1"/>
  <c r="D57" i="2"/>
  <c r="C58" i="2" s="1"/>
  <c r="K57" i="2" l="1"/>
  <c r="F58" i="2"/>
  <c r="E58" i="2" s="1"/>
  <c r="B58" i="2"/>
  <c r="J58" i="2" l="1"/>
  <c r="H58" i="2"/>
  <c r="G58" i="2" l="1"/>
  <c r="F59" i="2" s="1"/>
  <c r="E59" i="2" s="1"/>
  <c r="D58" i="2"/>
  <c r="C59" i="2" l="1"/>
  <c r="K58" i="2"/>
  <c r="J59" i="2" l="1"/>
  <c r="B59" i="2"/>
  <c r="H59" i="2" l="1"/>
  <c r="G59" i="2" l="1"/>
  <c r="D59" i="2"/>
  <c r="C60" i="2" s="1"/>
  <c r="F60" i="2" l="1"/>
  <c r="E60" i="2" s="1"/>
  <c r="K59" i="2"/>
  <c r="B60" i="2"/>
  <c r="J60" i="2" l="1"/>
  <c r="H60" i="2"/>
  <c r="G60" i="2" l="1"/>
  <c r="F61" i="2" s="1"/>
  <c r="E61" i="2" s="1"/>
  <c r="D60" i="2"/>
  <c r="C61" i="2" s="1"/>
  <c r="K60" i="2" l="1"/>
  <c r="J61" i="2"/>
  <c r="B61" i="2"/>
  <c r="H61" i="2" l="1"/>
  <c r="G61" i="2" l="1"/>
  <c r="D61" i="2"/>
  <c r="K61" i="2" l="1"/>
  <c r="F62" i="2"/>
  <c r="E62" i="2" s="1"/>
  <c r="C62" i="2"/>
  <c r="B62" i="2" s="1"/>
  <c r="J62" i="2" l="1"/>
  <c r="H62" i="2"/>
  <c r="G62" i="2" s="1"/>
  <c r="D62" i="2" l="1"/>
  <c r="F63" i="2"/>
  <c r="E63" i="2" s="1"/>
  <c r="C63" i="2" l="1"/>
  <c r="K62" i="2"/>
  <c r="J63" i="2" l="1"/>
  <c r="B63" i="2"/>
  <c r="H63" i="2" l="1"/>
  <c r="G63" i="2" l="1"/>
  <c r="F64" i="2" s="1"/>
  <c r="E64" i="2" s="1"/>
  <c r="D63" i="2"/>
  <c r="C64" i="2" s="1"/>
  <c r="K63" i="2" l="1"/>
  <c r="B64" i="2"/>
  <c r="J64" i="2"/>
  <c r="H64" i="2" l="1"/>
  <c r="G64" i="2" l="1"/>
  <c r="F65" i="2" s="1"/>
  <c r="E65" i="2" s="1"/>
  <c r="D64" i="2"/>
  <c r="C65" i="2" l="1"/>
  <c r="K64" i="2"/>
  <c r="J65" i="2" l="1"/>
  <c r="B65" i="2"/>
  <c r="H65" i="2" l="1"/>
  <c r="D65" i="2" l="1"/>
  <c r="C66" i="2" s="1"/>
  <c r="G65" i="2"/>
  <c r="K65" i="2" l="1"/>
  <c r="F66" i="2"/>
  <c r="E66" i="2" s="1"/>
  <c r="B66" i="2"/>
  <c r="J66" i="2" l="1"/>
  <c r="H66" i="2"/>
  <c r="G66" i="2" l="1"/>
  <c r="F67" i="2" s="1"/>
  <c r="E67" i="2" s="1"/>
  <c r="D66" i="2"/>
  <c r="C67" i="2" l="1"/>
  <c r="K66" i="2"/>
  <c r="J67" i="2" l="1"/>
  <c r="B67" i="2"/>
  <c r="H67" i="2" l="1"/>
  <c r="G67" i="2" l="1"/>
  <c r="D67" i="2"/>
  <c r="C68" i="2" s="1"/>
  <c r="F68" i="2" l="1"/>
  <c r="E68" i="2" s="1"/>
  <c r="K67" i="2"/>
  <c r="B68" i="2"/>
  <c r="J68" i="2" l="1"/>
  <c r="H68" i="2"/>
  <c r="G68" i="2" l="1"/>
  <c r="F69" i="2" s="1"/>
  <c r="E69" i="2" s="1"/>
  <c r="D68" i="2"/>
  <c r="C69" i="2" s="1"/>
  <c r="K68" i="2" l="1"/>
  <c r="J69" i="2"/>
  <c r="B69" i="2"/>
  <c r="H69" i="2" l="1"/>
  <c r="G69" i="2" l="1"/>
  <c r="D69" i="2"/>
  <c r="C70" i="2" s="1"/>
  <c r="F70" i="2" l="1"/>
  <c r="E70" i="2" s="1"/>
  <c r="K69" i="2"/>
  <c r="B70" i="2"/>
  <c r="J70" i="2" l="1"/>
  <c r="H70" i="2"/>
  <c r="G70" i="2" l="1"/>
  <c r="F71" i="2" s="1"/>
  <c r="E71" i="2" s="1"/>
  <c r="D70" i="2"/>
  <c r="K70" i="2" l="1"/>
  <c r="C71" i="2"/>
  <c r="J71" i="2" s="1"/>
  <c r="B71" i="2" l="1"/>
  <c r="H71" i="2" s="1"/>
  <c r="G71" i="2" l="1"/>
  <c r="D71" i="2"/>
  <c r="C72" i="2" s="1"/>
  <c r="F72" i="2" l="1"/>
  <c r="E72" i="2" s="1"/>
  <c r="K71" i="2"/>
  <c r="B72" i="2"/>
  <c r="J72" i="2" l="1"/>
  <c r="H72" i="2"/>
  <c r="G72" i="2" l="1"/>
  <c r="F73" i="2" s="1"/>
  <c r="E73" i="2" s="1"/>
  <c r="D72" i="2"/>
  <c r="C73" i="2" s="1"/>
  <c r="K72" i="2" l="1"/>
  <c r="J73" i="2"/>
  <c r="B73" i="2"/>
  <c r="H73" i="2" l="1"/>
  <c r="G73" i="2" l="1"/>
  <c r="D73" i="2"/>
  <c r="C74" i="2" s="1"/>
  <c r="K73" i="2" l="1"/>
  <c r="F74" i="2"/>
  <c r="E74" i="2" s="1"/>
  <c r="B74" i="2"/>
  <c r="J74" i="2" l="1"/>
  <c r="H74" i="2"/>
  <c r="G74" i="2" l="1"/>
  <c r="F75" i="2" s="1"/>
  <c r="E75" i="2" s="1"/>
  <c r="D74" i="2"/>
  <c r="C75" i="2" s="1"/>
  <c r="K74" i="2" l="1"/>
  <c r="J75" i="2"/>
  <c r="B75" i="2"/>
  <c r="H75" i="2" l="1"/>
  <c r="G75" i="2" l="1"/>
  <c r="D75" i="2"/>
  <c r="C76" i="2" s="1"/>
  <c r="K75" i="2" l="1"/>
  <c r="F76" i="2"/>
  <c r="E76" i="2" s="1"/>
  <c r="B76" i="2"/>
  <c r="J76" i="2" l="1"/>
  <c r="H76" i="2"/>
  <c r="G76" i="2" l="1"/>
  <c r="F77" i="2" s="1"/>
  <c r="E77" i="2" s="1"/>
  <c r="D76" i="2"/>
  <c r="C77" i="2" s="1"/>
  <c r="K76" i="2" l="1"/>
  <c r="J77" i="2"/>
  <c r="B77" i="2"/>
  <c r="H77" i="2" l="1"/>
  <c r="G77" i="2" l="1"/>
  <c r="D77" i="2"/>
  <c r="C78" i="2" s="1"/>
  <c r="K77" i="2" l="1"/>
  <c r="F78" i="2"/>
  <c r="E78" i="2" s="1"/>
  <c r="B78" i="2"/>
  <c r="J78" i="2" l="1"/>
  <c r="H78" i="2"/>
  <c r="G78" i="2" l="1"/>
  <c r="F79" i="2" s="1"/>
  <c r="E79" i="2" s="1"/>
  <c r="D78" i="2"/>
  <c r="C79" i="2" s="1"/>
  <c r="K78" i="2" l="1"/>
  <c r="J79" i="2"/>
  <c r="B79" i="2"/>
  <c r="H79" i="2" l="1"/>
  <c r="G79" i="2" l="1"/>
  <c r="D79" i="2"/>
  <c r="C80" i="2" s="1"/>
  <c r="F80" i="2" l="1"/>
  <c r="E80" i="2" s="1"/>
  <c r="K79" i="2"/>
  <c r="B80" i="2"/>
  <c r="J80" i="2" l="1"/>
  <c r="H80" i="2"/>
  <c r="G80" i="2" l="1"/>
  <c r="F81" i="2" s="1"/>
  <c r="E81" i="2" s="1"/>
  <c r="D80" i="2"/>
  <c r="C81" i="2" s="1"/>
  <c r="K80" i="2" l="1"/>
  <c r="J81" i="2"/>
  <c r="B81" i="2"/>
  <c r="H81" i="2" l="1"/>
  <c r="G81" i="2" l="1"/>
  <c r="D81" i="2"/>
  <c r="C82" i="2" s="1"/>
  <c r="K81" i="2" l="1"/>
  <c r="F82" i="2"/>
  <c r="E82" i="2" s="1"/>
  <c r="B82" i="2"/>
  <c r="J82" i="2" l="1"/>
  <c r="H82" i="2"/>
  <c r="G82" i="2" l="1"/>
  <c r="F83" i="2" s="1"/>
  <c r="E83" i="2" s="1"/>
  <c r="D82" i="2"/>
  <c r="C83" i="2" s="1"/>
  <c r="K82" i="2" l="1"/>
  <c r="J83" i="2"/>
  <c r="B83" i="2"/>
  <c r="H83" i="2" l="1"/>
  <c r="G83" i="2" l="1"/>
  <c r="D83" i="2"/>
  <c r="K83" i="2" l="1"/>
  <c r="F84" i="2"/>
  <c r="E84" i="2" s="1"/>
  <c r="C84" i="2"/>
  <c r="B84" i="2" s="1"/>
  <c r="J84" i="2" l="1"/>
  <c r="H84" i="2"/>
  <c r="G84" i="2" l="1"/>
  <c r="F85" i="2" s="1"/>
  <c r="E85" i="2" s="1"/>
  <c r="D84" i="2"/>
  <c r="K84" i="2" l="1"/>
  <c r="C85" i="2"/>
  <c r="B85" i="2" s="1"/>
  <c r="J85" i="2" l="1"/>
  <c r="H85" i="2"/>
  <c r="G85" i="2" l="1"/>
  <c r="D85" i="2"/>
  <c r="C86" i="2" s="1"/>
  <c r="F86" i="2" l="1"/>
  <c r="E86" i="2" s="1"/>
  <c r="K85" i="2"/>
  <c r="B86" i="2"/>
  <c r="J86" i="2" l="1"/>
  <c r="H86" i="2"/>
  <c r="G86" i="2" l="1"/>
  <c r="F87" i="2" s="1"/>
  <c r="E87" i="2" s="1"/>
  <c r="D86" i="2"/>
  <c r="C87" i="2" s="1"/>
  <c r="K86" i="2" l="1"/>
  <c r="J87" i="2"/>
  <c r="B87" i="2"/>
  <c r="H87" i="2" l="1"/>
  <c r="G87" i="2" l="1"/>
  <c r="D87" i="2"/>
  <c r="C88" i="2" s="1"/>
  <c r="K87" i="2" l="1"/>
  <c r="F88" i="2"/>
  <c r="E88" i="2" s="1"/>
  <c r="B88" i="2"/>
  <c r="J88" i="2" l="1"/>
  <c r="H88" i="2"/>
  <c r="G88" i="2" l="1"/>
  <c r="F89" i="2" s="1"/>
  <c r="E89" i="2" s="1"/>
  <c r="D88" i="2"/>
  <c r="C89" i="2" s="1"/>
  <c r="K88" i="2" l="1"/>
  <c r="J89" i="2"/>
  <c r="B89" i="2"/>
  <c r="H89" i="2" l="1"/>
  <c r="G89" i="2" l="1"/>
  <c r="D89" i="2"/>
  <c r="K89" i="2" l="1"/>
  <c r="F90" i="2"/>
  <c r="E90" i="2" s="1"/>
  <c r="C90" i="2"/>
  <c r="B90" i="2" s="1"/>
  <c r="J90" i="2" l="1"/>
  <c r="H90" i="2"/>
  <c r="G90" i="2" l="1"/>
  <c r="F91" i="2" s="1"/>
  <c r="E91" i="2" s="1"/>
  <c r="D90" i="2"/>
  <c r="C91" i="2" s="1"/>
  <c r="K90" i="2" l="1"/>
  <c r="J91" i="2"/>
  <c r="B91" i="2"/>
  <c r="H91" i="2" l="1"/>
  <c r="G91" i="2" l="1"/>
  <c r="D91" i="2"/>
  <c r="C92" i="2" s="1"/>
  <c r="F92" i="2" l="1"/>
  <c r="E92" i="2" s="1"/>
  <c r="K91" i="2"/>
  <c r="B92" i="2"/>
  <c r="J92" i="2" l="1"/>
  <c r="H92" i="2"/>
  <c r="G92" i="2" l="1"/>
  <c r="F93" i="2" s="1"/>
  <c r="E93" i="2" s="1"/>
  <c r="D92" i="2"/>
  <c r="C93" i="2" s="1"/>
  <c r="K92" i="2" l="1"/>
  <c r="J93" i="2"/>
  <c r="B93" i="2"/>
  <c r="H93" i="2" l="1"/>
  <c r="G93" i="2" l="1"/>
  <c r="D93" i="2"/>
  <c r="C94" i="2" s="1"/>
  <c r="F94" i="2" l="1"/>
  <c r="E94" i="2" s="1"/>
  <c r="K93" i="2"/>
  <c r="B94" i="2"/>
  <c r="J94" i="2" l="1"/>
  <c r="H94" i="2"/>
  <c r="G94" i="2" l="1"/>
  <c r="F95" i="2" s="1"/>
  <c r="E95" i="2" s="1"/>
  <c r="D94" i="2"/>
  <c r="C95" i="2" s="1"/>
  <c r="K94" i="2" l="1"/>
  <c r="J95" i="2"/>
  <c r="B95" i="2"/>
  <c r="H95" i="2" l="1"/>
  <c r="G95" i="2" l="1"/>
  <c r="D95" i="2"/>
  <c r="C96" i="2" s="1"/>
  <c r="K95" i="2" l="1"/>
  <c r="F96" i="2"/>
  <c r="E96" i="2" s="1"/>
  <c r="B96" i="2"/>
  <c r="J96" i="2" l="1"/>
  <c r="H96" i="2"/>
  <c r="G96" i="2" l="1"/>
  <c r="F97" i="2" s="1"/>
  <c r="E97" i="2" s="1"/>
  <c r="D96" i="2"/>
  <c r="K96" i="2" l="1"/>
  <c r="C97" i="2"/>
  <c r="B97" i="2" s="1"/>
  <c r="J97" i="2" l="1"/>
  <c r="H97" i="2"/>
  <c r="G97" i="2" l="1"/>
  <c r="D97" i="2"/>
  <c r="C98" i="2" s="1"/>
  <c r="F98" i="2" l="1"/>
  <c r="E98" i="2" s="1"/>
  <c r="K97" i="2"/>
  <c r="B98" i="2"/>
  <c r="J98" i="2" l="1"/>
  <c r="H98" i="2"/>
  <c r="G98" i="2" l="1"/>
  <c r="F99" i="2" s="1"/>
  <c r="E99" i="2" s="1"/>
  <c r="D98" i="2"/>
  <c r="C99" i="2" s="1"/>
  <c r="K98" i="2" l="1"/>
  <c r="J99" i="2"/>
  <c r="B99" i="2"/>
  <c r="H99" i="2" l="1"/>
  <c r="G99" i="2" l="1"/>
  <c r="D99" i="2"/>
  <c r="C100" i="2" s="1"/>
  <c r="K99" i="2" l="1"/>
  <c r="F100" i="2"/>
  <c r="E100" i="2" s="1"/>
  <c r="B100" i="2"/>
  <c r="J100" i="2" l="1"/>
  <c r="H100" i="2"/>
  <c r="G100" i="2" l="1"/>
  <c r="F101" i="2" s="1"/>
  <c r="E101" i="2" s="1"/>
  <c r="D100" i="2"/>
  <c r="C101" i="2" s="1"/>
  <c r="K100" i="2" l="1"/>
  <c r="J101" i="2"/>
  <c r="B101" i="2"/>
  <c r="H101" i="2" l="1"/>
  <c r="G101" i="2" l="1"/>
  <c r="D101" i="2"/>
  <c r="C102" i="2" s="1"/>
  <c r="F102" i="2" l="1"/>
  <c r="E102" i="2" s="1"/>
  <c r="K101" i="2"/>
  <c r="B102" i="2"/>
  <c r="J102" i="2" l="1"/>
  <c r="H102" i="2"/>
  <c r="G102" i="2" l="1"/>
  <c r="F103" i="2" s="1"/>
  <c r="E103" i="2" s="1"/>
  <c r="D102" i="2"/>
  <c r="C103" i="2" s="1"/>
  <c r="K102" i="2" l="1"/>
  <c r="J103" i="2"/>
  <c r="B103" i="2"/>
  <c r="H103" i="2" l="1"/>
  <c r="G103" i="2" l="1"/>
  <c r="D103" i="2"/>
  <c r="K103" i="2" l="1"/>
  <c r="F104" i="2"/>
  <c r="E104" i="2" s="1"/>
  <c r="C104" i="2"/>
  <c r="B104" i="2" s="1"/>
  <c r="J104" i="2" l="1"/>
  <c r="H104" i="2"/>
  <c r="G104" i="2" l="1"/>
  <c r="F105" i="2" s="1"/>
  <c r="E105" i="2" s="1"/>
  <c r="D104" i="2"/>
  <c r="C105" i="2" s="1"/>
  <c r="K104" i="2" l="1"/>
  <c r="J105" i="2"/>
  <c r="B105" i="2"/>
  <c r="H105" i="2" l="1"/>
  <c r="G105" i="2" l="1"/>
  <c r="D105" i="2"/>
  <c r="C106" i="2" s="1"/>
  <c r="K105" i="2" l="1"/>
  <c r="F106" i="2"/>
  <c r="E106" i="2" s="1"/>
  <c r="B106" i="2"/>
  <c r="J106" i="2" l="1"/>
  <c r="H106" i="2"/>
  <c r="G106" i="2" l="1"/>
  <c r="F107" i="2" s="1"/>
  <c r="E107" i="2" s="1"/>
  <c r="D106" i="2"/>
  <c r="C107" i="2" s="1"/>
  <c r="K106" i="2" l="1"/>
  <c r="B107" i="2"/>
  <c r="J107" i="2"/>
  <c r="H107" i="2" l="1"/>
  <c r="G107" i="2" l="1"/>
  <c r="F108" i="2" s="1"/>
  <c r="E108" i="2" s="1"/>
  <c r="D107" i="2"/>
  <c r="C108" i="2" l="1"/>
  <c r="K107" i="2"/>
  <c r="J108" i="2" l="1"/>
  <c r="B108" i="2"/>
  <c r="H108" i="2" l="1"/>
  <c r="G108" i="2" l="1"/>
  <c r="D108" i="2"/>
  <c r="K108" i="2" l="1"/>
  <c r="F109" i="2"/>
  <c r="E109" i="2" s="1"/>
  <c r="C109" i="2"/>
  <c r="B109" i="2" s="1"/>
  <c r="J109" i="2" l="1"/>
  <c r="H109" i="2"/>
  <c r="G109" i="2" l="1"/>
  <c r="F110" i="2" s="1"/>
  <c r="E110" i="2" s="1"/>
  <c r="D109" i="2"/>
  <c r="C110" i="2" s="1"/>
  <c r="K109" i="2" l="1"/>
  <c r="J110" i="2"/>
  <c r="B110" i="2"/>
  <c r="H110" i="2" l="1"/>
  <c r="G110" i="2" l="1"/>
  <c r="D110" i="2"/>
  <c r="C111" i="2" s="1"/>
  <c r="F111" i="2" l="1"/>
  <c r="E111" i="2" s="1"/>
  <c r="K110" i="2"/>
  <c r="B111" i="2"/>
  <c r="J111" i="2" l="1"/>
  <c r="H111" i="2"/>
  <c r="G111" i="2" l="1"/>
  <c r="F112" i="2" s="1"/>
  <c r="E112" i="2" s="1"/>
  <c r="D111" i="2"/>
  <c r="C112" i="2" s="1"/>
  <c r="K111" i="2" l="1"/>
  <c r="J112" i="2"/>
  <c r="B112" i="2"/>
  <c r="H112" i="2" l="1"/>
  <c r="G112" i="2" l="1"/>
  <c r="D112" i="2"/>
  <c r="C113" i="2" s="1"/>
  <c r="F113" i="2" l="1"/>
  <c r="E113" i="2" s="1"/>
  <c r="K112" i="2"/>
  <c r="B113" i="2"/>
  <c r="J113" i="2" l="1"/>
  <c r="H113" i="2"/>
  <c r="G113" i="2" l="1"/>
  <c r="F114" i="2" s="1"/>
  <c r="E114" i="2" s="1"/>
  <c r="D113" i="2"/>
  <c r="C114" i="2" s="1"/>
  <c r="K113" i="2" l="1"/>
  <c r="J114" i="2"/>
  <c r="B114" i="2"/>
  <c r="H114" i="2" l="1"/>
  <c r="G114" i="2" l="1"/>
  <c r="D114" i="2"/>
  <c r="K114" i="2" l="1"/>
  <c r="F115" i="2"/>
  <c r="E115" i="2" s="1"/>
  <c r="C115" i="2"/>
  <c r="B115" i="2" s="1"/>
  <c r="J115" i="2" l="1"/>
  <c r="H115" i="2"/>
  <c r="G115" i="2" l="1"/>
  <c r="F116" i="2" s="1"/>
  <c r="E116" i="2" s="1"/>
  <c r="D115" i="2"/>
  <c r="K115" i="2" l="1"/>
  <c r="C116" i="2"/>
  <c r="B116" i="2" s="1"/>
  <c r="J116" i="2" l="1"/>
  <c r="H116" i="2"/>
  <c r="G116" i="2" l="1"/>
  <c r="D116" i="2"/>
  <c r="K116" i="2" l="1"/>
  <c r="F117" i="2"/>
  <c r="E117" i="2" s="1"/>
  <c r="C117" i="2"/>
  <c r="B117" i="2" s="1"/>
  <c r="J117" i="2" l="1"/>
  <c r="H117" i="2"/>
  <c r="G117" i="2" l="1"/>
  <c r="F118" i="2" s="1"/>
  <c r="E118" i="2" s="1"/>
  <c r="D117" i="2"/>
  <c r="K117" i="2" l="1"/>
  <c r="C118" i="2"/>
  <c r="B118" i="2" s="1"/>
  <c r="J118" i="2" l="1"/>
  <c r="H118" i="2"/>
  <c r="G118" i="2" l="1"/>
  <c r="D118" i="2"/>
  <c r="K118" i="2" l="1"/>
  <c r="F119" i="2"/>
  <c r="E119" i="2" s="1"/>
  <c r="C119" i="2"/>
  <c r="B119" i="2" s="1"/>
  <c r="J119" i="2" l="1"/>
  <c r="H119" i="2"/>
  <c r="G119" i="2" l="1"/>
  <c r="F120" i="2" s="1"/>
  <c r="E120" i="2" s="1"/>
  <c r="D119" i="2"/>
  <c r="C120" i="2" s="1"/>
  <c r="K119" i="2" l="1"/>
  <c r="J120" i="2"/>
  <c r="B120" i="2"/>
  <c r="H120" i="2" l="1"/>
  <c r="G120" i="2" l="1"/>
  <c r="D120" i="2"/>
  <c r="K120" i="2" l="1"/>
  <c r="F121" i="2"/>
  <c r="E121" i="2" s="1"/>
  <c r="C121" i="2"/>
  <c r="B121" i="2" s="1"/>
  <c r="J121" i="2" l="1"/>
  <c r="H121" i="2"/>
  <c r="G121" i="2" l="1"/>
  <c r="F122" i="2" s="1"/>
  <c r="E122" i="2" s="1"/>
  <c r="D121" i="2"/>
  <c r="C122" i="2" s="1"/>
  <c r="K121" i="2" l="1"/>
  <c r="J122" i="2"/>
  <c r="B122" i="2"/>
  <c r="H122" i="2" l="1"/>
  <c r="G122" i="2" l="1"/>
  <c r="D122" i="2"/>
  <c r="C123" i="2" s="1"/>
  <c r="F123" i="2" l="1"/>
  <c r="E123" i="2" s="1"/>
  <c r="K122" i="2"/>
  <c r="B123" i="2"/>
  <c r="J123" i="2" l="1"/>
  <c r="H123" i="2"/>
  <c r="G123" i="2" l="1"/>
  <c r="F124" i="2" s="1"/>
  <c r="E124" i="2" s="1"/>
  <c r="D123" i="2"/>
  <c r="C124" i="2" l="1"/>
  <c r="K123" i="2"/>
  <c r="J124" i="2" l="1"/>
  <c r="B124" i="2"/>
  <c r="H124" i="2" l="1"/>
  <c r="D124" i="2" l="1"/>
  <c r="G124" i="2"/>
  <c r="K124" i="2" l="1"/>
</calcChain>
</file>

<file path=xl/sharedStrings.xml><?xml version="1.0" encoding="utf-8"?>
<sst xmlns="http://schemas.openxmlformats.org/spreadsheetml/2006/main" count="27" uniqueCount="26">
  <si>
    <r>
      <t>a</t>
    </r>
    <r>
      <rPr>
        <b/>
        <vertAlign val="subscript"/>
        <sz val="12"/>
        <rFont val="Arial"/>
        <family val="2"/>
        <charset val="238"/>
      </rPr>
      <t>x</t>
    </r>
  </si>
  <si>
    <r>
      <t>a</t>
    </r>
    <r>
      <rPr>
        <b/>
        <vertAlign val="subscript"/>
        <sz val="12"/>
        <rFont val="Arial"/>
        <family val="2"/>
        <charset val="238"/>
      </rPr>
      <t>y</t>
    </r>
  </si>
  <si>
    <t>G</t>
  </si>
  <si>
    <t>GM</t>
  </si>
  <si>
    <t xml:space="preserve"> </t>
  </si>
  <si>
    <r>
      <t xml:space="preserve">dt </t>
    </r>
    <r>
      <rPr>
        <sz val="12"/>
        <rFont val="Geneva"/>
        <charset val="238"/>
      </rPr>
      <t>(s)</t>
    </r>
  </si>
  <si>
    <r>
      <t>v</t>
    </r>
    <r>
      <rPr>
        <b/>
        <vertAlign val="subscript"/>
        <sz val="12"/>
        <rFont val="Geneva"/>
        <charset val="238"/>
      </rPr>
      <t>x</t>
    </r>
    <r>
      <rPr>
        <b/>
        <sz val="12"/>
        <rFont val="Geneva"/>
        <charset val="238"/>
      </rPr>
      <t xml:space="preserve"> </t>
    </r>
    <r>
      <rPr>
        <sz val="12"/>
        <rFont val="Geneva"/>
        <charset val="238"/>
      </rPr>
      <t>(km/s)</t>
    </r>
  </si>
  <si>
    <r>
      <t>v</t>
    </r>
    <r>
      <rPr>
        <b/>
        <vertAlign val="subscript"/>
        <sz val="12"/>
        <rFont val="Geneva"/>
        <charset val="238"/>
      </rPr>
      <t>y</t>
    </r>
    <r>
      <rPr>
        <b/>
        <sz val="12"/>
        <rFont val="Geneva"/>
        <charset val="238"/>
      </rPr>
      <t xml:space="preserve"> </t>
    </r>
    <r>
      <rPr>
        <sz val="12"/>
        <rFont val="Geneva"/>
        <charset val="238"/>
      </rPr>
      <t>(km/s)</t>
    </r>
  </si>
  <si>
    <r>
      <t xml:space="preserve">R </t>
    </r>
    <r>
      <rPr>
        <sz val="12"/>
        <rFont val="Geneva"/>
        <charset val="238"/>
      </rPr>
      <t>(km)</t>
    </r>
  </si>
  <si>
    <r>
      <t xml:space="preserve">H </t>
    </r>
    <r>
      <rPr>
        <sz val="12"/>
        <rFont val="Geneva"/>
        <charset val="238"/>
      </rPr>
      <t>(km)</t>
    </r>
  </si>
  <si>
    <r>
      <t xml:space="preserve">r </t>
    </r>
    <r>
      <rPr>
        <sz val="12"/>
        <rFont val="Arial"/>
        <family val="2"/>
        <charset val="238"/>
      </rPr>
      <t>(m)</t>
    </r>
  </si>
  <si>
    <r>
      <t xml:space="preserve">V </t>
    </r>
    <r>
      <rPr>
        <sz val="10"/>
        <rFont val="Geneva"/>
        <charset val="238"/>
      </rPr>
      <t>(m/s)</t>
    </r>
  </si>
  <si>
    <r>
      <t xml:space="preserve">x </t>
    </r>
    <r>
      <rPr>
        <sz val="12"/>
        <rFont val="Arial"/>
        <family val="2"/>
        <charset val="238"/>
      </rPr>
      <t>(m)</t>
    </r>
  </si>
  <si>
    <r>
      <t xml:space="preserve">y </t>
    </r>
    <r>
      <rPr>
        <sz val="12"/>
        <rFont val="Arial"/>
        <family val="2"/>
        <charset val="238"/>
      </rPr>
      <t>(m)</t>
    </r>
  </si>
  <si>
    <r>
      <t>v</t>
    </r>
    <r>
      <rPr>
        <b/>
        <vertAlign val="subscript"/>
        <sz val="12"/>
        <rFont val="Arial"/>
        <family val="2"/>
        <charset val="238"/>
      </rPr>
      <t xml:space="preserve">x </t>
    </r>
    <r>
      <rPr>
        <sz val="12"/>
        <rFont val="Arial"/>
        <family val="2"/>
        <charset val="238"/>
      </rPr>
      <t>(m/s)</t>
    </r>
  </si>
  <si>
    <r>
      <t>v</t>
    </r>
    <r>
      <rPr>
        <b/>
        <vertAlign val="subscript"/>
        <sz val="12"/>
        <rFont val="Arial"/>
        <family val="2"/>
        <charset val="238"/>
      </rPr>
      <t xml:space="preserve">y </t>
    </r>
    <r>
      <rPr>
        <sz val="12"/>
        <rFont val="Arial"/>
        <family val="2"/>
        <charset val="238"/>
      </rPr>
      <t>(m/s)</t>
    </r>
  </si>
  <si>
    <r>
      <t xml:space="preserve">t </t>
    </r>
    <r>
      <rPr>
        <sz val="12"/>
        <rFont val="Arial"/>
        <family val="2"/>
        <charset val="238"/>
      </rPr>
      <t>(s)</t>
    </r>
  </si>
  <si>
    <r>
      <t xml:space="preserve">M </t>
    </r>
    <r>
      <rPr>
        <sz val="12"/>
        <rFont val="Geneva"/>
        <charset val="238"/>
      </rPr>
      <t>(masa)</t>
    </r>
  </si>
  <si>
    <r>
      <t xml:space="preserve">a </t>
    </r>
    <r>
      <rPr>
        <sz val="12"/>
        <rFont val="Arial"/>
        <family val="2"/>
        <charset val="238"/>
      </rPr>
      <t>(m/s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</si>
  <si>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prędkość kołowa</t>
  </si>
  <si>
    <t>okres obiegu na orbicie kołowej</t>
  </si>
  <si>
    <t>(sek)</t>
  </si>
  <si>
    <t>(m/s)</t>
  </si>
  <si>
    <t>(km/s)</t>
  </si>
  <si>
    <t>(min)</t>
  </si>
  <si>
    <t>Mars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</si>
</sst>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14">
    <font>
      <sz val="10"/>
      <name val="Geneva"/>
      <charset val="238"/>
    </font>
    <font>
      <b/>
      <sz val="10"/>
      <name val="Geneva"/>
      <charset val="238"/>
    </font>
    <font>
      <b/>
      <sz val="12"/>
      <name val="Arial"/>
      <family val="2"/>
      <charset val="238"/>
    </font>
    <font>
      <b/>
      <vertAlign val="subscript"/>
      <sz val="12"/>
      <name val="Arial"/>
      <family val="2"/>
      <charset val="238"/>
    </font>
    <font>
      <b/>
      <sz val="12"/>
      <name val="Geneva"/>
      <charset val="238"/>
    </font>
    <font>
      <sz val="12"/>
      <name val="Geneva"/>
      <charset val="238"/>
    </font>
    <font>
      <sz val="10"/>
      <name val="Geneva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bscript"/>
      <sz val="12"/>
      <name val="Geneva"/>
      <charset val="238"/>
    </font>
    <font>
      <sz val="12"/>
      <name val="Arial"/>
      <family val="2"/>
      <charset val="238"/>
    </font>
    <font>
      <b/>
      <sz val="12"/>
      <color rgb="FFFF0000"/>
      <name val="Geneva"/>
      <charset val="238"/>
    </font>
    <font>
      <b/>
      <sz val="12"/>
      <color rgb="FFFF0000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/>
    <xf numFmtId="0" fontId="0" fillId="0" borderId="1" xfId="0" applyBorder="1"/>
    <xf numFmtId="1" fontId="0" fillId="0" borderId="1" xfId="0" applyNumberFormat="1" applyBorder="1" applyAlignment="1"/>
    <xf numFmtId="1" fontId="0" fillId="0" borderId="0" xfId="0" applyNumberFormat="1"/>
    <xf numFmtId="1" fontId="0" fillId="0" borderId="1" xfId="0" applyNumberFormat="1" applyBorder="1"/>
    <xf numFmtId="2" fontId="0" fillId="0" borderId="1" xfId="0" applyNumberFormat="1" applyBorder="1"/>
    <xf numFmtId="1" fontId="0" fillId="0" borderId="4" xfId="1" applyNumberFormat="1" applyFont="1" applyBorder="1" applyAlignment="1">
      <alignment vertical="top"/>
    </xf>
    <xf numFmtId="1" fontId="0" fillId="0" borderId="1" xfId="1" applyNumberFormat="1" applyFont="1" applyBorder="1"/>
    <xf numFmtId="2" fontId="0" fillId="0" borderId="2" xfId="0" applyNumberForma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2" borderId="3" xfId="0" applyFont="1" applyFill="1" applyBorder="1"/>
    <xf numFmtId="1" fontId="0" fillId="0" borderId="1" xfId="0" applyNumberForma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3" xfId="0" applyNumberFormat="1" applyFont="1" applyFill="1" applyBorder="1"/>
    <xf numFmtId="0" fontId="11" fillId="2" borderId="3" xfId="0" applyNumberFormat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/>
    <xf numFmtId="0" fontId="11" fillId="0" borderId="0" xfId="0" applyNumberFormat="1" applyFont="1" applyFill="1" applyBorder="1" applyProtection="1">
      <protection locked="0"/>
    </xf>
    <xf numFmtId="0" fontId="12" fillId="0" borderId="0" xfId="0" applyFont="1" applyFill="1" applyBorder="1"/>
    <xf numFmtId="0" fontId="2" fillId="0" borderId="1" xfId="0" applyFont="1" applyBorder="1" applyAlignment="1">
      <alignment horizontal="center"/>
    </xf>
    <xf numFmtId="1" fontId="0" fillId="0" borderId="1" xfId="1" applyNumberFormat="1" applyFont="1" applyBorder="1" applyAlignment="1"/>
    <xf numFmtId="1" fontId="0" fillId="0" borderId="4" xfId="1" applyNumberFormat="1" applyFont="1" applyBorder="1" applyAlignment="1"/>
    <xf numFmtId="2" fontId="0" fillId="0" borderId="1" xfId="0" applyNumberFormat="1" applyBorder="1" applyAlignment="1"/>
    <xf numFmtId="0" fontId="1" fillId="0" borderId="2" xfId="0" applyFont="1" applyBorder="1" applyAlignment="1"/>
    <xf numFmtId="1" fontId="1" fillId="0" borderId="1" xfId="1" applyNumberFormat="1" applyFont="1" applyBorder="1" applyAlignment="1"/>
    <xf numFmtId="164" fontId="1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vertical="top"/>
    </xf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/>
    <xf numFmtId="0" fontId="4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932414021977334E-2"/>
          <c:y val="3.1290176217436377E-2"/>
          <c:w val="0.92622206852036126"/>
          <c:h val="0.9392563919443364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6"/>
            <c:spPr>
              <a:solidFill>
                <a:srgbClr val="C00000"/>
              </a:solidFill>
              <a:ln w="19050" cap="rnd" cmpd="sng">
                <a:solidFill>
                  <a:srgbClr val="C00000"/>
                </a:solidFill>
                <a:prstDash val="solid"/>
              </a:ln>
            </c:spPr>
          </c:marke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Pt>
            <c:idx val="16"/>
            <c:bubble3D val="0"/>
          </c:dPt>
          <c:dPt>
            <c:idx val="17"/>
            <c:bubble3D val="0"/>
          </c:dPt>
          <c:dPt>
            <c:idx val="18"/>
            <c:bubble3D val="0"/>
          </c:dPt>
          <c:dPt>
            <c:idx val="19"/>
            <c:bubble3D val="0"/>
          </c:dPt>
          <c:dPt>
            <c:idx val="20"/>
            <c:bubble3D val="0"/>
          </c:dPt>
          <c:dPt>
            <c:idx val="21"/>
            <c:bubble3D val="0"/>
          </c:dPt>
          <c:dPt>
            <c:idx val="22"/>
            <c:bubble3D val="0"/>
          </c:dPt>
          <c:dPt>
            <c:idx val="23"/>
            <c:bubble3D val="0"/>
          </c:dPt>
          <c:dPt>
            <c:idx val="24"/>
            <c:bubble3D val="0"/>
          </c:dPt>
          <c:dPt>
            <c:idx val="25"/>
            <c:bubble3D val="0"/>
          </c:dPt>
          <c:dPt>
            <c:idx val="26"/>
            <c:bubble3D val="0"/>
          </c:dPt>
          <c:dPt>
            <c:idx val="27"/>
            <c:bubble3D val="0"/>
          </c:dPt>
          <c:dPt>
            <c:idx val="28"/>
            <c:bubble3D val="0"/>
          </c:dPt>
          <c:dPt>
            <c:idx val="29"/>
            <c:bubble3D val="0"/>
          </c:dPt>
          <c:dPt>
            <c:idx val="30"/>
            <c:bubble3D val="0"/>
          </c:dPt>
          <c:dPt>
            <c:idx val="31"/>
            <c:bubble3D val="0"/>
          </c:dPt>
          <c:dPt>
            <c:idx val="32"/>
            <c:bubble3D val="0"/>
          </c:dPt>
          <c:dPt>
            <c:idx val="33"/>
            <c:bubble3D val="0"/>
          </c:dPt>
          <c:dPt>
            <c:idx val="34"/>
            <c:bubble3D val="0"/>
          </c:dPt>
          <c:dPt>
            <c:idx val="35"/>
            <c:bubble3D val="0"/>
          </c:dPt>
          <c:dPt>
            <c:idx val="36"/>
            <c:bubble3D val="0"/>
          </c:dPt>
          <c:dPt>
            <c:idx val="37"/>
            <c:bubble3D val="0"/>
          </c:dPt>
          <c:dPt>
            <c:idx val="38"/>
            <c:bubble3D val="0"/>
          </c:dPt>
          <c:dPt>
            <c:idx val="39"/>
            <c:bubble3D val="0"/>
          </c:dPt>
          <c:dPt>
            <c:idx val="40"/>
            <c:bubble3D val="0"/>
          </c:dPt>
          <c:dPt>
            <c:idx val="41"/>
            <c:bubble3D val="0"/>
          </c:dPt>
          <c:dPt>
            <c:idx val="42"/>
            <c:bubble3D val="0"/>
          </c:dPt>
          <c:dPt>
            <c:idx val="43"/>
            <c:bubble3D val="0"/>
          </c:dPt>
          <c:dPt>
            <c:idx val="44"/>
            <c:bubble3D val="0"/>
          </c:dPt>
          <c:dPt>
            <c:idx val="45"/>
            <c:bubble3D val="0"/>
          </c:dPt>
          <c:dPt>
            <c:idx val="46"/>
            <c:bubble3D val="0"/>
          </c:dPt>
          <c:dPt>
            <c:idx val="47"/>
            <c:bubble3D val="0"/>
          </c:dPt>
          <c:dPt>
            <c:idx val="48"/>
            <c:bubble3D val="0"/>
          </c:dPt>
          <c:dPt>
            <c:idx val="49"/>
            <c:bubble3D val="0"/>
          </c:dPt>
          <c:dPt>
            <c:idx val="50"/>
            <c:bubble3D val="0"/>
          </c:dPt>
          <c:dPt>
            <c:idx val="51"/>
            <c:bubble3D val="0"/>
          </c:dPt>
          <c:dPt>
            <c:idx val="52"/>
            <c:bubble3D val="0"/>
          </c:dPt>
          <c:dPt>
            <c:idx val="53"/>
            <c:bubble3D val="0"/>
          </c:dPt>
          <c:dPt>
            <c:idx val="54"/>
            <c:bubble3D val="0"/>
          </c:dPt>
          <c:dPt>
            <c:idx val="55"/>
            <c:bubble3D val="0"/>
          </c:dPt>
          <c:dPt>
            <c:idx val="56"/>
            <c:bubble3D val="0"/>
          </c:dPt>
          <c:dPt>
            <c:idx val="57"/>
            <c:bubble3D val="0"/>
          </c:dPt>
          <c:dPt>
            <c:idx val="58"/>
            <c:bubble3D val="0"/>
          </c:dPt>
          <c:dPt>
            <c:idx val="59"/>
            <c:bubble3D val="0"/>
          </c:dPt>
          <c:dPt>
            <c:idx val="60"/>
            <c:bubble3D val="0"/>
          </c:dPt>
          <c:dPt>
            <c:idx val="61"/>
            <c:bubble3D val="0"/>
          </c:dPt>
          <c:dPt>
            <c:idx val="62"/>
            <c:bubble3D val="0"/>
          </c:dPt>
          <c:dPt>
            <c:idx val="63"/>
            <c:bubble3D val="0"/>
          </c:dPt>
          <c:dPt>
            <c:idx val="64"/>
            <c:bubble3D val="0"/>
          </c:dPt>
          <c:xVal>
            <c:numRef>
              <c:f>'Obliczanie orbity'!$B$5:$B$125</c:f>
              <c:numCache>
                <c:formatCode>0</c:formatCode>
                <c:ptCount val="121"/>
                <c:pt idx="0">
                  <c:v>3397000</c:v>
                </c:pt>
                <c:pt idx="1">
                  <c:v>3390346.4789966452</c:v>
                </c:pt>
                <c:pt idx="2">
                  <c:v>3370412.3410009327</c:v>
                </c:pt>
                <c:pt idx="3">
                  <c:v>3337276.7475389512</c:v>
                </c:pt>
                <c:pt idx="4">
                  <c:v>3291071.256723206</c:v>
                </c:pt>
                <c:pt idx="5">
                  <c:v>3231979.2587899952</c:v>
                </c:pt>
                <c:pt idx="6">
                  <c:v>3160235.1901990334</c:v>
                </c:pt>
                <c:pt idx="7">
                  <c:v>3076123.5305953948</c:v>
                </c:pt>
                <c:pt idx="8">
                  <c:v>2979977.5880957614</c:v>
                </c:pt>
                <c:pt idx="9">
                  <c:v>2872178.0794742764</c:v>
                </c:pt>
                <c:pt idx="10">
                  <c:v>2753151.5128787053</c:v>
                </c:pt>
                <c:pt idx="11">
                  <c:v>2623368.3816966494</c:v>
                </c:pt>
                <c:pt idx="12">
                  <c:v>2483341.1791067799</c:v>
                </c:pt>
                <c:pt idx="13">
                  <c:v>2333622.2436850145</c:v>
                </c:pt>
                <c:pt idx="14">
                  <c:v>2174801.4471849562</c:v>
                </c:pt>
                <c:pt idx="15">
                  <c:v>2007503.7362716177</c:v>
                </c:pt>
                <c:pt idx="16">
                  <c:v>1832386.5405545295</c:v>
                </c:pt>
                <c:pt idx="17">
                  <c:v>1650137.0597390276</c:v>
                </c:pt>
                <c:pt idx="18">
                  <c:v>1461469.4430922875</c:v>
                </c:pt>
                <c:pt idx="19">
                  <c:v>1267121.8747040795</c:v>
                </c:pt>
                <c:pt idx="20">
                  <c:v>1067853.5782129196</c:v>
                </c:pt>
                <c:pt idx="21">
                  <c:v>864441.75476895529</c:v>
                </c:pt>
                <c:pt idx="22">
                  <c:v>657678.46801910386</c:v>
                </c:pt>
                <c:pt idx="23">
                  <c:v>448367.48983207589</c:v>
                </c:pt>
                <c:pt idx="24">
                  <c:v>237321.12033603361</c:v>
                </c:pt>
                <c:pt idx="25">
                  <c:v>25356.995625462208</c:v>
                </c:pt>
                <c:pt idx="26">
                  <c:v>-186705.10378748341</c:v>
                </c:pt>
                <c:pt idx="27">
                  <c:v>-398046.43104184238</c:v>
                </c:pt>
                <c:pt idx="28">
                  <c:v>-607852.42517345014</c:v>
                </c:pt>
                <c:pt idx="29">
                  <c:v>-815315.82563069067</c:v>
                </c:pt>
                <c:pt idx="30">
                  <c:v>-1019639.737628875</c:v>
                </c:pt>
                <c:pt idx="31">
                  <c:v>-1220040.6374182061</c:v>
                </c:pt>
                <c:pt idx="32">
                  <c:v>-1415751.3070716304</c:v>
                </c:pt>
                <c:pt idx="33">
                  <c:v>-1606023.6889487698</c:v>
                </c:pt>
                <c:pt idx="34">
                  <c:v>-1790131.6505546567</c:v>
                </c:pt>
                <c:pt idx="35">
                  <c:v>-1967373.6510816191</c:v>
                </c:pt>
                <c:pt idx="36">
                  <c:v>-2137075.3014943488</c:v>
                </c:pt>
                <c:pt idx="37">
                  <c:v>-2298591.8105873941</c:v>
                </c:pt>
                <c:pt idx="38">
                  <c:v>-2451310.3100070483</c:v>
                </c:pt>
                <c:pt idx="39">
                  <c:v>-2594652.0517824576</c:v>
                </c:pt>
                <c:pt idx="40">
                  <c:v>-2728074.4724508687</c:v>
                </c:pt>
                <c:pt idx="41">
                  <c:v>-2851073.118387043</c:v>
                </c:pt>
                <c:pt idx="42">
                  <c:v>-2963183.4274552595</c:v>
                </c:pt>
                <c:pt idx="43">
                  <c:v>-3063982.362592909</c:v>
                </c:pt>
                <c:pt idx="44">
                  <c:v>-3153089.8934068363</c:v>
                </c:pt>
                <c:pt idx="45">
                  <c:v>-3230170.3223172384</c:v>
                </c:pt>
                <c:pt idx="46">
                  <c:v>-3294933.4522194844</c:v>
                </c:pt>
                <c:pt idx="47">
                  <c:v>-3347135.5930525241</c:v>
                </c:pt>
                <c:pt idx="48">
                  <c:v>-3386580.4050648515</c:v>
                </c:pt>
                <c:pt idx="49">
                  <c:v>-3413119.5769568733</c:v>
                </c:pt>
                <c:pt idx="50">
                  <c:v>-3426653.3374539535</c:v>
                </c:pt>
                <c:pt idx="51">
                  <c:v>-3427130.7992295129</c:v>
                </c:pt>
                <c:pt idx="52">
                  <c:v>-3414550.1344547654</c:v>
                </c:pt>
                <c:pt idx="53">
                  <c:v>-3388958.5816035266</c:v>
                </c:pt>
                <c:pt idx="54">
                  <c:v>-3350452.2834896985</c:v>
                </c:pt>
                <c:pt idx="55">
                  <c:v>-3299175.9568642206</c:v>
                </c:pt>
                <c:pt idx="56">
                  <c:v>-3235322.3942502262</c:v>
                </c:pt>
                <c:pt idx="57">
                  <c:v>-3159131.7990524909</c:v>
                </c:pt>
                <c:pt idx="58">
                  <c:v>-3070890.9553425852</c:v>
                </c:pt>
                <c:pt idx="59">
                  <c:v>-2970932.2340968377</c:v>
                </c:pt>
                <c:pt idx="60">
                  <c:v>-2859632.4380524619</c:v>
                </c:pt>
                <c:pt idx="61">
                  <c:v>-2737411.4877499389</c:v>
                </c:pt>
                <c:pt idx="62">
                  <c:v>-2604730.9517485667</c:v>
                </c:pt>
                <c:pt idx="63">
                  <c:v>-2462092.4244382791</c:v>
                </c:pt>
                <c:pt idx="64">
                  <c:v>-2310035.7553252159</c:v>
                </c:pt>
                <c:pt idx="65">
                  <c:v>-2149137.1341415332</c:v>
                </c:pt>
                <c:pt idx="66">
                  <c:v>-1980007.036621497</c:v>
                </c:pt>
                <c:pt idx="67">
                  <c:v>-1803288.0362954135</c:v>
                </c:pt>
                <c:pt idx="68">
                  <c:v>-1619652.4881793156</c:v>
                </c:pt>
                <c:pt idx="69">
                  <c:v>-1429800.0907798447</c:v>
                </c:pt>
                <c:pt idx="70">
                  <c:v>-1234455.3333881947</c:v>
                </c:pt>
                <c:pt idx="71">
                  <c:v>-1034364.8362014755</c:v>
                </c:pt>
                <c:pt idx="72">
                  <c:v>-830294.59138099931</c:v>
                </c:pt>
                <c:pt idx="73">
                  <c:v>-623027.11373079708</c:v>
                </c:pt>
                <c:pt idx="74">
                  <c:v>-413358.51025161258</c:v>
                </c:pt>
                <c:pt idx="75">
                  <c:v>-202095.47839064957</c:v>
                </c:pt>
                <c:pt idx="76">
                  <c:v>9947.7566400608921</c:v>
                </c:pt>
                <c:pt idx="77">
                  <c:v>221952.55456958411</c:v>
                </c:pt>
                <c:pt idx="78">
                  <c:v>433099.01138165337</c:v>
                </c:pt>
                <c:pt idx="79">
                  <c:v>642569.13734093448</c:v>
                </c:pt>
                <c:pt idx="80">
                  <c:v>849550.04939672898</c:v>
                </c:pt>
                <c:pt idx="81">
                  <c:v>1053237.1652334451</c:v>
                </c:pt>
                <c:pt idx="82">
                  <c:v>1252837.3858935037</c:v>
                </c:pt>
                <c:pt idx="83">
                  <c:v>1447572.2536131877</c:v>
                </c:pt>
                <c:pt idx="84">
                  <c:v>1636681.0712918241</c:v>
                </c:pt>
                <c:pt idx="85">
                  <c:v>1819423.9698657794</c:v>
                </c:pt>
                <c:pt idx="86">
                  <c:v>1995084.9097867629</c:v>
                </c:pt>
                <c:pt idx="87">
                  <c:v>2162974.6028139959</c:v>
                </c:pt>
                <c:pt idx="88">
                  <c:v>2322433.3404263291</c:v>
                </c:pt>
                <c:pt idx="89">
                  <c:v>2472833.7153469869</c:v>
                </c:pt>
                <c:pt idx="90">
                  <c:v>2613583.2229529661</c:v>
                </c:pt>
                <c:pt idx="91">
                  <c:v>2744126.7297149152</c:v>
                </c:pt>
                <c:pt idx="92">
                  <c:v>2863948.7962821606</c:v>
                </c:pt>
                <c:pt idx="93">
                  <c:v>2972575.8433909174</c:v>
                </c:pt>
                <c:pt idx="94">
                  <c:v>3069578.1494298833</c:v>
                </c:pt>
                <c:pt idx="95">
                  <c:v>3154571.6692434959</c:v>
                </c:pt>
                <c:pt idx="96">
                  <c:v>3227219.6645850055</c:v>
                </c:pt>
                <c:pt idx="97">
                  <c:v>3287234.1375439055</c:v>
                </c:pt>
                <c:pt idx="98">
                  <c:v>3334377.059258787</c:v>
                </c:pt>
                <c:pt idx="99">
                  <c:v>3368461.3872798672</c:v>
                </c:pt>
                <c:pt idx="100">
                  <c:v>3389351.8660568702</c:v>
                </c:pt>
                <c:pt idx="101">
                  <c:v>3396965.6061883289</c:v>
                </c:pt>
                <c:pt idx="102">
                  <c:v>3391272.4392677327</c:v>
                </c:pt>
                <c:pt idx="103">
                  <c:v>3372295.0463896636</c:v>
                </c:pt>
                <c:pt idx="104">
                  <c:v>3340108.8596241353</c:v>
                </c:pt>
                <c:pt idx="105">
                  <c:v>3294841.7370184977</c:v>
                </c:pt>
                <c:pt idx="106">
                  <c:v>3236673.4129321175</c:v>
                </c:pt>
                <c:pt idx="107">
                  <c:v>3165834.7267383202</c:v>
                </c:pt>
                <c:pt idx="108">
                  <c:v>3082606.6341297291</c:v>
                </c:pt>
                <c:pt idx="109">
                  <c:v>2987319.0064265742</c:v>
                </c:pt>
                <c:pt idx="110">
                  <c:v>2880349.2244027127</c:v>
                </c:pt>
                <c:pt idx="111">
                  <c:v>2762120.5742017087</c:v>
                </c:pt>
                <c:pt idx="112">
                  <c:v>2633100.4539068704</c:v>
                </c:pt>
                <c:pt idx="113">
                  <c:v>2493798.4002471776</c:v>
                </c:pt>
                <c:pt idx="114">
                  <c:v>2344763.9457590501</c:v>
                </c:pt>
                <c:pt idx="115">
                  <c:v>2186584.3174766218</c:v>
                </c:pt>
                <c:pt idx="116">
                  <c:v>2019881.9888864029</c:v>
                </c:pt>
                <c:pt idx="117">
                  <c:v>1845312.0974529842</c:v>
                </c:pt>
                <c:pt idx="118">
                  <c:v>1663559.7404989896</c:v>
                </c:pt>
                <c:pt idx="119">
                  <c:v>1475337.1626042095</c:v>
                </c:pt>
              </c:numCache>
            </c:numRef>
          </c:xVal>
          <c:yVal>
            <c:numRef>
              <c:f>'Obliczanie orbity'!$E$5:$E$125</c:f>
              <c:numCache>
                <c:formatCode>0</c:formatCode>
                <c:ptCount val="121"/>
                <c:pt idx="0">
                  <c:v>0</c:v>
                </c:pt>
                <c:pt idx="1">
                  <c:v>213000</c:v>
                </c:pt>
                <c:pt idx="2">
                  <c:v>425165.63943039556</c:v>
                </c:pt>
                <c:pt idx="3">
                  <c:v>635665.96177586098</c:v>
                </c:pt>
                <c:pt idx="4">
                  <c:v>843676.80257688486</c:v>
                </c:pt>
                <c:pt idx="5">
                  <c:v>1048384.1454366115</c:v>
                </c:pt>
                <c:pt idx="6">
                  <c:v>1248987.4303112954</c:v>
                </c:pt>
                <c:pt idx="7">
                  <c:v>1444702.7986897735</c:v>
                </c:pt>
                <c:pt idx="8">
                  <c:v>1634766.2606974097</c:v>
                </c:pt>
                <c:pt idx="9">
                  <c:v>1818436.7696879117</c:v>
                </c:pt>
                <c:pt idx="10">
                  <c:v>1994999.1905060979</c:v>
                </c:pt>
                <c:pt idx="11">
                  <c:v>2163767.1483089789</c:v>
                </c:pt>
                <c:pt idx="12">
                  <c:v>2324085.7456134222</c:v>
                </c:pt>
                <c:pt idx="13">
                  <c:v>2475334.1360874837</c:v>
                </c:pt>
                <c:pt idx="14">
                  <c:v>2616927.9445099756</c:v>
                </c:pt>
                <c:pt idx="15">
                  <c:v>2748321.5232792981</c:v>
                </c:pt>
                <c:pt idx="16">
                  <c:v>2869010.0368480878</c:v>
                </c:pt>
                <c:pt idx="17">
                  <c:v>2978531.3664848134</c:v>
                </c:pt>
                <c:pt idx="18">
                  <c:v>3076467.8288071076</c:v>
                </c:pt>
                <c:pt idx="19">
                  <c:v>3162447.7025846355</c:v>
                </c:pt>
                <c:pt idx="20">
                  <c:v>3236146.5593622336</c:v>
                </c:pt>
                <c:pt idx="21">
                  <c:v>3297288.394497985</c:v>
                </c:pt>
                <c:pt idx="22">
                  <c:v>3345646.5562374406</c:v>
                </c:pt>
                <c:pt idx="23">
                  <c:v>3381044.4714466757</c:v>
                </c:pt>
                <c:pt idx="24">
                  <c:v>3403356.1675963243</c:v>
                </c:pt>
                <c:pt idx="25">
                  <c:v>3412506.5915200175</c:v>
                </c:pt>
                <c:pt idx="26">
                  <c:v>3408471.726358497</c:v>
                </c:pt>
                <c:pt idx="27">
                  <c:v>3391278.5089406539</c:v>
                </c:pt>
                <c:pt idx="28">
                  <c:v>3361004.5506413444</c:v>
                </c:pt>
                <c:pt idx="29">
                  <c:v>3317777.6654904145</c:v>
                </c:pt>
                <c:pt idx="30">
                  <c:v>3261775.2099861624</c:v>
                </c:pt>
                <c:pt idx="31">
                  <c:v>3193223.2396885119</c:v>
                </c:pt>
                <c:pt idx="32">
                  <c:v>3112395.4882323272</c:v>
                </c:pt>
                <c:pt idx="33">
                  <c:v>3019612.1749101048</c:v>
                </c:pt>
                <c:pt idx="34">
                  <c:v>2915238.6474270187</c:v>
                </c:pt>
                <c:pt idx="35">
                  <c:v>2799683.8668317334</c:v>
                </c:pt>
                <c:pt idx="36">
                  <c:v>2673398.7419759799</c:v>
                </c:pt>
                <c:pt idx="37">
                  <c:v>2536874.3211573567</c:v>
                </c:pt>
                <c:pt idx="38">
                  <c:v>2390639.8488563797</c:v>
                </c:pt>
                <c:pt idx="39">
                  <c:v>2235260.6956939511</c:v>
                </c:pt>
                <c:pt idx="40">
                  <c:v>2071336.1699127899</c:v>
                </c:pt>
                <c:pt idx="41">
                  <c:v>1899497.2188298488</c:v>
                </c:pt>
                <c:pt idx="42">
                  <c:v>1720404.0288201733</c:v>
                </c:pt>
                <c:pt idx="43">
                  <c:v>1534743.5324799712</c:v>
                </c:pt>
                <c:pt idx="44">
                  <c:v>1343226.8316816415</c:v>
                </c:pt>
                <c:pt idx="45">
                  <c:v>1146586.5452798805</c:v>
                </c:pt>
                <c:pt idx="46">
                  <c:v>945574.09025921824</c:v>
                </c:pt>
                <c:pt idx="47">
                  <c:v>740956.90513274155</c:v>
                </c:pt>
                <c:pt idx="48">
                  <c:v>533515.62441229611</c:v>
                </c:pt>
                <c:pt idx="49">
                  <c:v>324041.21297482186</c:v>
                </c:pt>
                <c:pt idx="50">
                  <c:v>113332.06914997226</c:v>
                </c:pt>
                <c:pt idx="51">
                  <c:v>-97808.894647261681</c:v>
                </c:pt>
                <c:pt idx="52">
                  <c:v>-308577.18491702573</c:v>
                </c:pt>
                <c:pt idx="53">
                  <c:v>-518169.66488738847</c:v>
                </c:pt>
                <c:pt idx="54">
                  <c:v>-725787.48831837997</c:v>
                </c:pt>
                <c:pt idx="55">
                  <c:v>-930639.02047434065</c:v>
                </c:pt>
                <c:pt idx="56">
                  <c:v>-1131942.737438367</c:v>
                </c:pt>
                <c:pt idx="57">
                  <c:v>-1328930.0949386428</c:v>
                </c:pt>
                <c:pt idx="58">
                  <c:v>-1520848.3578528315</c:v>
                </c:pt>
                <c:pt idx="59">
                  <c:v>-1706963.3815549922</c:v>
                </c:pt>
                <c:pt idx="60">
                  <c:v>-1886562.3362716145</c:v>
                </c:pt>
                <c:pt idx="61">
                  <c:v>-2058956.3656216522</c:v>
                </c:pt>
                <c:pt idx="62">
                  <c:v>-2223483.1705325493</c:v>
                </c:pt>
                <c:pt idx="63">
                  <c:v>-2379509.5097531918</c:v>
                </c:pt>
                <c:pt idx="64">
                  <c:v>-2526433.6082287403</c:v>
                </c:pt>
                <c:pt idx="65">
                  <c:v>-2663687.4646649333</c:v>
                </c:pt>
                <c:pt idx="66">
                  <c:v>-2790739.0496943789</c:v>
                </c:pt>
                <c:pt idx="67">
                  <c:v>-2907094.386168411</c:v>
                </c:pt>
                <c:pt idx="68">
                  <c:v>-3012299.5032391557</c:v>
                </c:pt>
                <c:pt idx="69">
                  <c:v>-3105942.2560714656</c:v>
                </c:pt>
                <c:pt idx="70">
                  <c:v>-3187654.0032371292</c:v>
                </c:pt>
                <c:pt idx="71">
                  <c:v>-3257111.1340980027</c:v>
                </c:pt>
                <c:pt idx="72">
                  <c:v>-3314036.4387838757</c:v>
                </c:pt>
                <c:pt idx="73">
                  <c:v>-3358200.3137182132</c:v>
                </c:pt>
                <c:pt idx="74">
                  <c:v>-3389421.7960432153</c:v>
                </c:pt>
                <c:pt idx="75">
                  <c:v>-3407569.4207472857</c:v>
                </c:pt>
                <c:pt idx="76">
                  <c:v>-3412561.8948048758</c:v>
                </c:pt>
                <c:pt idx="77">
                  <c:v>-3404368.5832019937</c:v>
                </c:pt>
                <c:pt idx="78">
                  <c:v>-3383009.8023410649</c:v>
                </c:pt>
                <c:pt idx="79">
                  <c:v>-3348556.9169961349</c:v>
                </c:pt>
                <c:pt idx="80">
                  <c:v>-3301132.2377227009</c:v>
                </c:pt>
                <c:pt idx="81">
                  <c:v>-3240908.7164139925</c:v>
                </c:pt>
                <c:pt idx="82">
                  <c:v>-3168109.4385346696</c:v>
                </c:pt>
                <c:pt idx="83">
                  <c:v>-3083006.9114501751</c:v>
                </c:pt>
                <c:pt idx="84">
                  <c:v>-2985922.1492009624</c:v>
                </c:pt>
                <c:pt idx="85">
                  <c:v>-2877223.5550402668</c:v>
                </c:pt>
                <c:pt idx="86">
                  <c:v>-2757325.604055854</c:v>
                </c:pt>
                <c:pt idx="87">
                  <c:v>-2626687.3292233357</c:v>
                </c:pt>
                <c:pt idx="88">
                  <c:v>-2485810.6152835093</c:v>
                </c:pt>
                <c:pt idx="89">
                  <c:v>-2335238.305890372</c:v>
                </c:pt>
                <c:pt idx="90">
                  <c:v>-2175552.1305310633</c:v>
                </c:pt>
                <c:pt idx="91">
                  <c:v>-2007370.4587645866</c:v>
                </c:pt>
                <c:pt idx="92">
                  <c:v>-1831345.8903529921</c:v>
                </c:pt>
                <c:pt idx="93">
                  <c:v>-1648162.690856813</c:v>
                </c:pt>
                <c:pt idx="94">
                  <c:v>-1458534.0832259012</c:v>
                </c:pt>
                <c:pt idx="95">
                  <c:v>-1263199.4068274931</c:v>
                </c:pt>
                <c:pt idx="96">
                  <c:v>-1062921.1562056234</c:v>
                </c:pt>
                <c:pt idx="97">
                  <c:v>-858481.91265066178</c:v>
                </c:pt>
                <c:pt idx="98">
                  <c:v>-650681.18236600771</c:v>
                </c:pt>
                <c:pt idx="99">
                  <c:v>-440332.15564285527</c:v>
                </c:pt>
                <c:pt idx="100">
                  <c:v>-228258.40198626963</c:v>
                </c:pt>
                <c:pt idx="101">
                  <c:v>-15290.516570402542</c:v>
                </c:pt>
                <c:pt idx="102">
                  <c:v>197737.26626756665</c:v>
                </c:pt>
                <c:pt idx="103">
                  <c:v>409990.47656017041</c:v>
                </c:pt>
                <c:pt idx="104">
                  <c:v>620637.81321888138</c:v>
                </c:pt>
                <c:pt idx="105">
                  <c:v>828854.53346481605</c:v>
                </c:pt>
                <c:pt idx="106">
                  <c:v>1033825.8112318859</c:v>
                </c:pt>
                <c:pt idx="107">
                  <c:v>1234750.048808875</c:v>
                </c:pt>
                <c:pt idx="108">
                  <c:v>1430842.1263093522</c:v>
                </c:pt>
                <c:pt idx="109">
                  <c:v>1621336.5739838367</c:v>
                </c:pt>
                <c:pt idx="110">
                  <c:v>1805490.6529121853</c:v>
                </c:pt>
                <c:pt idx="111">
                  <c:v>1982587.3302296521</c:v>
                </c:pt>
                <c:pt idx="112">
                  <c:v>2151938.1357403565</c:v>
                </c:pt>
                <c:pt idx="113">
                  <c:v>2312885.8875490488</c:v>
                </c:pt>
                <c:pt idx="114">
                  <c:v>2464807.275187395</c:v>
                </c:pt>
                <c:pt idx="115">
                  <c:v>2607115.2896152674</c:v>
                </c:pt>
                <c:pt idx="116">
                  <c:v>2739261.4904310801</c:v>
                </c:pt>
                <c:pt idx="117">
                  <c:v>2860738.1016181414</c:v>
                </c:pt>
                <c:pt idx="118">
                  <c:v>2971079.928176288</c:v>
                </c:pt>
                <c:pt idx="119">
                  <c:v>3069866.0870297886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075904"/>
        <c:axId val="132078208"/>
      </c:scatterChart>
      <c:valAx>
        <c:axId val="132075904"/>
        <c:scaling>
          <c:orientation val="minMax"/>
          <c:max val="10000000"/>
          <c:min val="-20000000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132078208"/>
        <c:crossesAt val="0"/>
        <c:crossBetween val="midCat"/>
      </c:valAx>
      <c:valAx>
        <c:axId val="132078208"/>
        <c:scaling>
          <c:orientation val="minMax"/>
          <c:max val="10000000"/>
          <c:min val="-1000000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32075904"/>
        <c:crossesAt val="0"/>
        <c:crossBetween val="midCat"/>
        <c:majorUnit val="5000000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"/>
  <sheetViews>
    <sheetView zoomScale="75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136526</xdr:colOff>
      <xdr:row>0</xdr:row>
      <xdr:rowOff>79374</xdr:rowOff>
    </xdr:from>
    <xdr:to>
      <xdr:col>15</xdr:col>
      <xdr:colOff>603250</xdr:colOff>
      <xdr:row>6</xdr:row>
      <xdr:rowOff>63500</xdr:rowOff>
    </xdr:to>
    <xdr:sp macro="" textlink="">
      <xdr:nvSpPr>
        <xdr:cNvPr id="2" name="pole tekstowe 1"/>
        <xdr:cNvSpPr txBox="1"/>
      </xdr:nvSpPr>
      <xdr:spPr>
        <a:xfrm>
          <a:off x="7161214" y="79374"/>
          <a:ext cx="2911474" cy="1230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>
              <a:latin typeface="Arial" pitchFamily="34" charset="0"/>
              <a:cs typeface="Arial" pitchFamily="34" charset="0"/>
            </a:rPr>
            <a:t>a</a:t>
          </a:r>
          <a:r>
            <a:rPr lang="pl-PL" sz="1400" baseline="-25000">
              <a:latin typeface="Arial" pitchFamily="34" charset="0"/>
              <a:cs typeface="Arial" pitchFamily="34" charset="0"/>
            </a:rPr>
            <a:t>x </a:t>
          </a:r>
          <a:r>
            <a:rPr lang="pl-PL" sz="1400">
              <a:latin typeface="Arial" pitchFamily="34" charset="0"/>
              <a:cs typeface="Arial" pitchFamily="34" charset="0"/>
            </a:rPr>
            <a:t>= -GM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x/r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 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-GMy/r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</a:t>
          </a:r>
          <a:b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  r = pierwiastek(x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+y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x1</a:t>
          </a:r>
          <a:r>
            <a:rPr lang="pl-PL" sz="1400" baseline="0">
              <a:solidFill>
                <a:schemeClr val="dk1"/>
              </a:solidFill>
              <a:latin typeface="+mn-lt"/>
              <a:ea typeface="+mn-ea"/>
              <a:cs typeface="+mn-cs"/>
            </a:rPr>
            <a:t> + 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 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y1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x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y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y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</a:t>
          </a:r>
          <a:endParaRPr lang="pl-PL" sz="14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endParaRPr lang="pl-PL" sz="12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0.55255</cdr:x>
      <cdr:y>0.34705</cdr:y>
    </cdr:from>
    <cdr:to>
      <cdr:x>0.7541</cdr:x>
      <cdr:y>0.65481</cdr:y>
    </cdr:to>
    <cdr:sp macro="" textlink="">
      <cdr:nvSpPr>
        <cdr:cNvPr id="2" name="Elipsa 1"/>
        <cdr:cNvSpPr/>
      </cdr:nvSpPr>
      <cdr:spPr bwMode="auto">
        <a:xfrm xmlns:a="http://schemas.openxmlformats.org/drawingml/2006/main">
          <a:off x="5136752" y="2106786"/>
          <a:ext cx="1873647" cy="1868314"/>
        </a:xfrm>
        <a:prstGeom xmlns:a="http://schemas.openxmlformats.org/drawingml/2006/main" prst="ellipse">
          <a:avLst/>
        </a:prstGeom>
        <a:solidFill xmlns:a="http://schemas.openxmlformats.org/drawingml/2006/main">
          <a:srgbClr val="92D050">
            <a:alpha val="67000"/>
          </a:srgbClr>
        </a:solidFill>
        <a:ln xmlns:a="http://schemas.openxmlformats.org/drawingml/2006/main"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>
          <a:glow rad="190500">
            <a:schemeClr val="tx2">
              <a:lumMod val="60000"/>
              <a:lumOff val="40000"/>
              <a:alpha val="34000"/>
            </a:schemeClr>
          </a:glow>
        </a:effectLst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L204"/>
  <sheetViews>
    <sheetView tabSelected="1" zoomScale="120" zoomScaleNormal="120" workbookViewId="0">
      <pane ySplit="4" topLeftCell="A5" activePane="bottomLeft" state="frozen"/>
      <selection pane="bottomLeft" activeCell="E3" sqref="E3"/>
    </sheetView>
  </sheetViews>
  <sheetFormatPr defaultRowHeight="12.75"/>
  <cols>
    <col min="1" max="1" width="9.42578125" customWidth="1"/>
    <col min="2" max="2" width="12.140625" customWidth="1"/>
    <col min="3" max="3" width="10.140625" bestFit="1" customWidth="1"/>
    <col min="4" max="4" width="9.42578125" customWidth="1"/>
    <col min="5" max="5" width="12.5703125" customWidth="1"/>
    <col min="6" max="6" width="10.140625" style="6" bestFit="1" customWidth="1"/>
    <col min="7" max="7" width="9.42578125" customWidth="1"/>
    <col min="8" max="8" width="11.7109375" customWidth="1"/>
    <col min="9" max="9" width="1.85546875" style="39" customWidth="1"/>
    <col min="10" max="10" width="8.7109375" customWidth="1"/>
    <col min="11" max="11" width="9.85546875" customWidth="1"/>
  </cols>
  <sheetData>
    <row r="1" spans="1:12" ht="19.5" thickBot="1">
      <c r="A1" s="17" t="s">
        <v>5</v>
      </c>
      <c r="B1" s="17" t="s">
        <v>8</v>
      </c>
      <c r="C1" s="17" t="s">
        <v>6</v>
      </c>
      <c r="D1" s="17" t="s">
        <v>9</v>
      </c>
      <c r="E1" s="42" t="s">
        <v>25</v>
      </c>
      <c r="F1" s="17" t="s">
        <v>7</v>
      </c>
      <c r="G1" s="19" t="s">
        <v>2</v>
      </c>
      <c r="H1" s="17" t="s">
        <v>17</v>
      </c>
      <c r="I1" s="43" t="s">
        <v>3</v>
      </c>
      <c r="J1" s="43"/>
    </row>
    <row r="2" spans="1:12" ht="16.5" thickBot="1">
      <c r="A2" s="20">
        <v>60</v>
      </c>
      <c r="B2" s="21">
        <v>3397</v>
      </c>
      <c r="C2" s="21">
        <v>0</v>
      </c>
      <c r="D2" s="21">
        <v>0</v>
      </c>
      <c r="F2" s="22">
        <v>3.55</v>
      </c>
      <c r="G2" s="13">
        <f>6.673*10^-11</f>
        <v>6.6729999999999999E-11</v>
      </c>
      <c r="H2" s="15">
        <v>6.3921800000000006E+23</v>
      </c>
      <c r="I2" s="44">
        <f>G2*H2</f>
        <v>42655017140000</v>
      </c>
      <c r="J2" s="45"/>
    </row>
    <row r="3" spans="1:12" ht="12" customHeight="1">
      <c r="A3" s="23"/>
      <c r="B3" s="18"/>
      <c r="C3" s="24"/>
      <c r="D3" s="24"/>
      <c r="E3" s="24"/>
      <c r="F3" s="25"/>
      <c r="G3" s="13"/>
      <c r="H3" s="26"/>
      <c r="I3" s="34"/>
      <c r="J3" s="14"/>
    </row>
    <row r="4" spans="1:12" ht="20.25">
      <c r="A4" s="27" t="s">
        <v>16</v>
      </c>
      <c r="B4" s="27" t="s">
        <v>12</v>
      </c>
      <c r="C4" s="1" t="s">
        <v>14</v>
      </c>
      <c r="D4" s="27" t="s">
        <v>0</v>
      </c>
      <c r="E4" s="27" t="s">
        <v>13</v>
      </c>
      <c r="F4" s="1" t="s">
        <v>15</v>
      </c>
      <c r="G4" s="27" t="s">
        <v>1</v>
      </c>
      <c r="H4" s="27" t="s">
        <v>10</v>
      </c>
      <c r="I4" s="36"/>
      <c r="J4" s="33" t="s">
        <v>11</v>
      </c>
      <c r="K4" s="35" t="s">
        <v>18</v>
      </c>
    </row>
    <row r="5" spans="1:12">
      <c r="A5" s="31">
        <v>0</v>
      </c>
      <c r="B5" s="28">
        <f>(B2+D2)*1000</f>
        <v>3397000</v>
      </c>
      <c r="C5" s="5">
        <f>C2*1000</f>
        <v>0</v>
      </c>
      <c r="D5" s="30">
        <f t="shared" ref="D5:D36" si="0">-GM*x/pr^3</f>
        <v>-3.6964005574192336</v>
      </c>
      <c r="E5" s="32">
        <v>0</v>
      </c>
      <c r="F5" s="5">
        <f>F2*1000</f>
        <v>3550</v>
      </c>
      <c r="G5" s="30">
        <f t="shared" ref="G5:G36" si="1">-GM*y/pr^3</f>
        <v>0</v>
      </c>
      <c r="H5" s="5">
        <f t="shared" ref="H5:H68" si="2">SQRT(x^2+y^2)</f>
        <v>3397000</v>
      </c>
      <c r="I5" s="37"/>
      <c r="J5" s="5">
        <f>SQRT(vx^2+vy^2)</f>
        <v>3550</v>
      </c>
      <c r="K5" s="8">
        <f t="shared" ref="K5:K36" si="3">SQRT(ax^2+ay^2)</f>
        <v>3.6964005574192336</v>
      </c>
    </row>
    <row r="6" spans="1:12" ht="18" customHeight="1">
      <c r="A6" s="3">
        <f t="shared" ref="A6:A37" si="4">A5+dt</f>
        <v>60</v>
      </c>
      <c r="B6" s="29">
        <f t="shared" ref="B6:B37" si="5">B5+vx*dt</f>
        <v>3390346.4789966452</v>
      </c>
      <c r="C6" s="16">
        <f>C5+D5*dt/2</f>
        <v>-110.89201672257701</v>
      </c>
      <c r="D6" s="30">
        <f t="shared" si="0"/>
        <v>-3.6890602756549264</v>
      </c>
      <c r="E6" s="29">
        <f t="shared" ref="E6:E37" si="6">E5+vy*dt</f>
        <v>213000</v>
      </c>
      <c r="F6" s="16">
        <f>F5+G5*dt/2</f>
        <v>3550</v>
      </c>
      <c r="G6" s="30">
        <f t="shared" si="1"/>
        <v>-0.23176682489013442</v>
      </c>
      <c r="H6" s="5">
        <f t="shared" si="2"/>
        <v>3397030.7987483642</v>
      </c>
      <c r="I6" s="37"/>
      <c r="J6" s="16">
        <f t="shared" ref="J6:J67" si="7">SQRT(vx^2+vy^2)</f>
        <v>3551.7315550830695</v>
      </c>
      <c r="K6" s="8">
        <f t="shared" si="3"/>
        <v>3.6963335318305433</v>
      </c>
    </row>
    <row r="7" spans="1:12" ht="18" customHeight="1">
      <c r="A7" s="3">
        <f t="shared" si="4"/>
        <v>120</v>
      </c>
      <c r="B7" s="29">
        <f t="shared" si="5"/>
        <v>3370412.3410009327</v>
      </c>
      <c r="C7" s="16">
        <f t="shared" ref="C7:C38" si="8">C6+D6*dt</f>
        <v>-332.23563326187264</v>
      </c>
      <c r="D7" s="30">
        <f t="shared" si="0"/>
        <v>-3.6670709628525557</v>
      </c>
      <c r="E7" s="29">
        <f t="shared" si="6"/>
        <v>425165.63943039556</v>
      </c>
      <c r="F7" s="16">
        <f t="shared" ref="F7:F38" si="9">F6+G6*dt</f>
        <v>3536.093990506592</v>
      </c>
      <c r="G7" s="30">
        <f t="shared" si="1"/>
        <v>-0.46258807914726063</v>
      </c>
      <c r="H7" s="5">
        <f t="shared" si="2"/>
        <v>3397123.0724428641</v>
      </c>
      <c r="I7" s="37"/>
      <c r="J7" s="16">
        <f t="shared" si="7"/>
        <v>3551.667386693995</v>
      </c>
      <c r="K7" s="8">
        <f t="shared" si="3"/>
        <v>3.6961327326768885</v>
      </c>
    </row>
    <row r="8" spans="1:12" ht="18" customHeight="1">
      <c r="A8" s="3">
        <f t="shared" si="4"/>
        <v>180</v>
      </c>
      <c r="B8" s="29">
        <f t="shared" si="5"/>
        <v>3337276.7475389512</v>
      </c>
      <c r="C8" s="16">
        <f t="shared" si="8"/>
        <v>-552.25989103302595</v>
      </c>
      <c r="D8" s="30">
        <f t="shared" si="0"/>
        <v>-3.6305270427121275</v>
      </c>
      <c r="E8" s="29">
        <f t="shared" si="6"/>
        <v>635665.96177586098</v>
      </c>
      <c r="F8" s="16">
        <f t="shared" si="9"/>
        <v>3508.3387057577565</v>
      </c>
      <c r="G8" s="30">
        <f t="shared" si="1"/>
        <v>-0.69152265123374856</v>
      </c>
      <c r="H8" s="5">
        <f t="shared" si="2"/>
        <v>3397276.453959052</v>
      </c>
      <c r="I8" s="37"/>
      <c r="J8" s="16">
        <f t="shared" si="7"/>
        <v>3551.5393087451275</v>
      </c>
      <c r="K8" s="8">
        <f t="shared" si="3"/>
        <v>3.6957989914270799</v>
      </c>
    </row>
    <row r="9" spans="1:12" ht="18" customHeight="1">
      <c r="A9" s="3">
        <f t="shared" si="4"/>
        <v>240</v>
      </c>
      <c r="B9" s="29">
        <f t="shared" si="5"/>
        <v>3291071.256723206</v>
      </c>
      <c r="C9" s="16">
        <f t="shared" si="8"/>
        <v>-770.09151359575367</v>
      </c>
      <c r="D9" s="30">
        <f t="shared" si="0"/>
        <v>-3.5795853104071567</v>
      </c>
      <c r="E9" s="29">
        <f t="shared" si="6"/>
        <v>843676.80257688486</v>
      </c>
      <c r="F9" s="16">
        <f t="shared" si="9"/>
        <v>3466.8473466837318</v>
      </c>
      <c r="G9" s="30">
        <f t="shared" si="1"/>
        <v>-0.91763831702702403</v>
      </c>
      <c r="H9" s="5">
        <f t="shared" si="2"/>
        <v>3397490.3331777146</v>
      </c>
      <c r="I9" s="37"/>
      <c r="J9" s="16">
        <f t="shared" si="7"/>
        <v>3551.3478377258725</v>
      </c>
      <c r="K9" s="8">
        <f t="shared" si="3"/>
        <v>3.6953336893112767</v>
      </c>
    </row>
    <row r="10" spans="1:12" ht="18" customHeight="1">
      <c r="A10" s="3">
        <f t="shared" si="4"/>
        <v>300</v>
      </c>
      <c r="B10" s="29">
        <f t="shared" si="5"/>
        <v>3231979.2587899952</v>
      </c>
      <c r="C10" s="16">
        <f t="shared" si="8"/>
        <v>-984.86663222018308</v>
      </c>
      <c r="D10" s="30">
        <f t="shared" si="0"/>
        <v>-3.5144640715974269</v>
      </c>
      <c r="E10" s="29">
        <f t="shared" si="6"/>
        <v>1048384.1454366115</v>
      </c>
      <c r="F10" s="16">
        <f t="shared" si="9"/>
        <v>3411.7890476621105</v>
      </c>
      <c r="G10" s="30">
        <f t="shared" si="1"/>
        <v>-1.1400161069563199</v>
      </c>
      <c r="H10" s="5">
        <f t="shared" si="2"/>
        <v>3397763.8596070181</v>
      </c>
      <c r="I10" s="37"/>
      <c r="J10" s="16">
        <f t="shared" si="7"/>
        <v>3551.0937454547516</v>
      </c>
      <c r="K10" s="8">
        <f t="shared" si="3"/>
        <v>3.6947387505301381</v>
      </c>
      <c r="L10" t="s">
        <v>4</v>
      </c>
    </row>
    <row r="11" spans="1:12" ht="18" customHeight="1">
      <c r="A11" s="3">
        <f t="shared" si="4"/>
        <v>360</v>
      </c>
      <c r="B11" s="29">
        <f t="shared" si="5"/>
        <v>3160235.1901990334</v>
      </c>
      <c r="C11" s="16">
        <f t="shared" si="8"/>
        <v>-1195.7344765160287</v>
      </c>
      <c r="D11" s="30">
        <f t="shared" si="0"/>
        <v>-3.4354419479657419</v>
      </c>
      <c r="E11" s="29">
        <f t="shared" si="6"/>
        <v>1248987.4303112954</v>
      </c>
      <c r="F11" s="16">
        <f t="shared" si="9"/>
        <v>3343.3880812447314</v>
      </c>
      <c r="G11" s="30">
        <f t="shared" si="1"/>
        <v>-1.3577545822794046</v>
      </c>
      <c r="H11" s="5">
        <f t="shared" si="2"/>
        <v>3398095.946033298</v>
      </c>
      <c r="I11" s="37"/>
      <c r="J11" s="16">
        <f t="shared" si="7"/>
        <v>3550.7780556011085</v>
      </c>
      <c r="K11" s="8">
        <f t="shared" si="3"/>
        <v>3.6940166328189932</v>
      </c>
    </row>
    <row r="12" spans="1:12" ht="18" customHeight="1">
      <c r="A12" s="3">
        <f t="shared" si="4"/>
        <v>420</v>
      </c>
      <c r="B12" s="29">
        <f t="shared" si="5"/>
        <v>3076123.5305953948</v>
      </c>
      <c r="C12" s="16">
        <f t="shared" si="8"/>
        <v>-1401.8609933939733</v>
      </c>
      <c r="D12" s="30">
        <f t="shared" si="0"/>
        <v>-3.3428563599986183</v>
      </c>
      <c r="E12" s="29">
        <f t="shared" si="6"/>
        <v>1444702.7986897735</v>
      </c>
      <c r="F12" s="16">
        <f t="shared" si="9"/>
        <v>3261.9228063079672</v>
      </c>
      <c r="G12" s="30">
        <f t="shared" si="1"/>
        <v>-1.5699739919005005</v>
      </c>
      <c r="H12" s="5">
        <f t="shared" si="2"/>
        <v>3398485.2731805001</v>
      </c>
      <c r="I12" s="37"/>
      <c r="J12" s="16">
        <f t="shared" si="7"/>
        <v>3550.4020390811493</v>
      </c>
      <c r="K12" s="8">
        <f t="shared" si="3"/>
        <v>3.6931703154372943</v>
      </c>
    </row>
    <row r="13" spans="1:12" ht="18" customHeight="1">
      <c r="A13" s="3">
        <f t="shared" si="4"/>
        <v>480</v>
      </c>
      <c r="B13" s="29">
        <f t="shared" si="5"/>
        <v>2979977.5880957614</v>
      </c>
      <c r="C13" s="16">
        <f t="shared" si="8"/>
        <v>-1602.4323749938903</v>
      </c>
      <c r="D13" s="30">
        <f t="shared" si="0"/>
        <v>-3.2371017005143132</v>
      </c>
      <c r="E13" s="29">
        <f t="shared" si="6"/>
        <v>1634766.2606974097</v>
      </c>
      <c r="F13" s="16">
        <f t="shared" si="9"/>
        <v>3167.7243667939374</v>
      </c>
      <c r="G13" s="30">
        <f t="shared" si="1"/>
        <v>-1.7758202825372909</v>
      </c>
      <c r="H13" s="5">
        <f t="shared" si="2"/>
        <v>3398930.2953528808</v>
      </c>
      <c r="I13" s="37"/>
      <c r="J13" s="16">
        <f t="shared" si="7"/>
        <v>3549.9672083568057</v>
      </c>
      <c r="K13" s="8">
        <f t="shared" si="3"/>
        <v>3.6922032846721051</v>
      </c>
    </row>
    <row r="14" spans="1:12" ht="18" customHeight="1">
      <c r="A14" s="3">
        <f t="shared" si="4"/>
        <v>540</v>
      </c>
      <c r="B14" s="29">
        <f t="shared" si="5"/>
        <v>2872178.0794742764</v>
      </c>
      <c r="C14" s="16">
        <f t="shared" si="8"/>
        <v>-1796.6584770247491</v>
      </c>
      <c r="D14" s="30">
        <f t="shared" si="0"/>
        <v>-3.1186272150239542</v>
      </c>
      <c r="E14" s="29">
        <f t="shared" si="6"/>
        <v>1818436.7696879117</v>
      </c>
      <c r="F14" s="16">
        <f t="shared" si="9"/>
        <v>3061.1751498416997</v>
      </c>
      <c r="G14" s="30">
        <f t="shared" si="1"/>
        <v>-1.9744689367544344</v>
      </c>
      <c r="H14" s="5">
        <f t="shared" si="2"/>
        <v>3399429.247030382</v>
      </c>
      <c r="I14" s="37"/>
      <c r="J14" s="16">
        <f t="shared" si="7"/>
        <v>3549.4753106724443</v>
      </c>
      <c r="K14" s="8">
        <f t="shared" si="3"/>
        <v>3.6911195169617916</v>
      </c>
    </row>
    <row r="15" spans="1:12" ht="18" customHeight="1">
      <c r="A15" s="3">
        <f t="shared" si="4"/>
        <v>600</v>
      </c>
      <c r="B15" s="29">
        <f t="shared" si="5"/>
        <v>2753151.5128787053</v>
      </c>
      <c r="C15" s="16">
        <f t="shared" si="8"/>
        <v>-1983.7761099261863</v>
      </c>
      <c r="D15" s="30">
        <f t="shared" si="0"/>
        <v>-2.9879346073568964</v>
      </c>
      <c r="E15" s="29">
        <f t="shared" si="6"/>
        <v>1994999.1905060979</v>
      </c>
      <c r="F15" s="16">
        <f t="shared" si="9"/>
        <v>2942.7070136364337</v>
      </c>
      <c r="G15" s="30">
        <f t="shared" si="1"/>
        <v>-2.1651286153624714</v>
      </c>
      <c r="H15" s="5">
        <f t="shared" si="2"/>
        <v>3399980.1503812177</v>
      </c>
      <c r="I15" s="37"/>
      <c r="J15" s="16">
        <f t="shared" si="7"/>
        <v>3548.928320270632</v>
      </c>
      <c r="K15" s="8">
        <f t="shared" si="3"/>
        <v>3.6899234597620616</v>
      </c>
    </row>
    <row r="16" spans="1:12" ht="18" customHeight="1">
      <c r="A16" s="3">
        <f t="shared" si="4"/>
        <v>660</v>
      </c>
      <c r="B16" s="29">
        <f t="shared" si="5"/>
        <v>2623368.3816966494</v>
      </c>
      <c r="C16" s="16">
        <f t="shared" si="8"/>
        <v>-2163.0521863675999</v>
      </c>
      <c r="D16" s="30">
        <f t="shared" si="0"/>
        <v>-2.8455753910592989</v>
      </c>
      <c r="E16" s="29">
        <f t="shared" si="6"/>
        <v>2163767.1483089789</v>
      </c>
      <c r="F16" s="16">
        <f t="shared" si="9"/>
        <v>2812.7992967146852</v>
      </c>
      <c r="G16" s="30">
        <f t="shared" si="1"/>
        <v>-2.3470445828993616</v>
      </c>
      <c r="H16" s="5">
        <f t="shared" si="2"/>
        <v>3400580.8236515815</v>
      </c>
      <c r="I16" s="37"/>
      <c r="J16" s="16">
        <f t="shared" si="7"/>
        <v>3548.3284296339148</v>
      </c>
      <c r="K16" s="8">
        <f t="shared" si="3"/>
        <v>3.6886200102910465</v>
      </c>
    </row>
    <row r="17" spans="1:11" ht="18" customHeight="1">
      <c r="A17" s="3">
        <f t="shared" si="4"/>
        <v>720</v>
      </c>
      <c r="B17" s="29">
        <f t="shared" si="5"/>
        <v>2483341.1791067799</v>
      </c>
      <c r="C17" s="16">
        <f t="shared" si="8"/>
        <v>-2333.7867098311581</v>
      </c>
      <c r="D17" s="30">
        <f t="shared" si="0"/>
        <v>-2.6921480088599541</v>
      </c>
      <c r="E17" s="29">
        <f t="shared" si="6"/>
        <v>2324085.7456134222</v>
      </c>
      <c r="F17" s="16">
        <f t="shared" si="9"/>
        <v>2671.9766217407237</v>
      </c>
      <c r="G17" s="30">
        <f t="shared" si="1"/>
        <v>-2.5195018973282783</v>
      </c>
      <c r="H17" s="5">
        <f t="shared" si="2"/>
        <v>3401228.8903881419</v>
      </c>
      <c r="I17" s="37"/>
      <c r="J17" s="16">
        <f t="shared" si="7"/>
        <v>3547.67803980484</v>
      </c>
      <c r="K17" s="8">
        <f t="shared" si="3"/>
        <v>3.6872144923030188</v>
      </c>
    </row>
    <row r="18" spans="1:11" ht="18" customHeight="1">
      <c r="A18" s="3">
        <f t="shared" si="4"/>
        <v>780</v>
      </c>
      <c r="B18" s="29">
        <f t="shared" si="5"/>
        <v>2333622.2436850145</v>
      </c>
      <c r="C18" s="16">
        <f t="shared" si="8"/>
        <v>-2495.3155903627553</v>
      </c>
      <c r="D18" s="30">
        <f t="shared" si="0"/>
        <v>-2.528294743970287</v>
      </c>
      <c r="E18" s="29">
        <f t="shared" si="6"/>
        <v>2475334.1360874837</v>
      </c>
      <c r="F18" s="16">
        <f t="shared" si="9"/>
        <v>2520.8065079010271</v>
      </c>
      <c r="G18" s="30">
        <f t="shared" si="1"/>
        <v>-2.6818283476582052</v>
      </c>
      <c r="H18" s="5">
        <f t="shared" si="2"/>
        <v>3401921.7894451148</v>
      </c>
      <c r="I18" s="37"/>
      <c r="J18" s="16">
        <f t="shared" si="7"/>
        <v>3546.9797498412076</v>
      </c>
      <c r="K18" s="8">
        <f t="shared" si="3"/>
        <v>3.6857126310512758</v>
      </c>
    </row>
    <row r="19" spans="1:11" ht="18" customHeight="1">
      <c r="A19" s="3">
        <f t="shared" si="4"/>
        <v>840</v>
      </c>
      <c r="B19" s="29">
        <f t="shared" si="5"/>
        <v>2174801.4471849562</v>
      </c>
      <c r="C19" s="16">
        <f t="shared" si="8"/>
        <v>-2647.0132750009725</v>
      </c>
      <c r="D19" s="30">
        <f t="shared" si="0"/>
        <v>-2.3546984481333708</v>
      </c>
      <c r="E19" s="29">
        <f t="shared" si="6"/>
        <v>2616927.9445099756</v>
      </c>
      <c r="F19" s="16">
        <f t="shared" si="9"/>
        <v>2359.8968070415349</v>
      </c>
      <c r="G19" s="30">
        <f t="shared" si="1"/>
        <v>-2.8333971258804467</v>
      </c>
      <c r="H19" s="5">
        <f t="shared" si="2"/>
        <v>3402656.7857242059</v>
      </c>
      <c r="I19" s="37"/>
      <c r="J19" s="16">
        <f t="shared" si="7"/>
        <v>3546.2363454677138</v>
      </c>
      <c r="K19" s="8">
        <f t="shared" si="3"/>
        <v>3.6841205266100183</v>
      </c>
    </row>
    <row r="20" spans="1:11" ht="18" customHeight="1">
      <c r="A20" s="3">
        <f t="shared" si="4"/>
        <v>900</v>
      </c>
      <c r="B20" s="29">
        <f t="shared" si="5"/>
        <v>2007503.7362716177</v>
      </c>
      <c r="C20" s="16">
        <f t="shared" si="8"/>
        <v>-2788.2951818889746</v>
      </c>
      <c r="D20" s="30">
        <f t="shared" si="0"/>
        <v>-2.1720791121526997</v>
      </c>
      <c r="E20" s="29">
        <f t="shared" si="6"/>
        <v>2748321.5232792981</v>
      </c>
      <c r="F20" s="16">
        <f t="shared" si="9"/>
        <v>2189.8929794887081</v>
      </c>
      <c r="G20" s="30">
        <f t="shared" si="1"/>
        <v>-2.9736292223702061</v>
      </c>
      <c r="H20" s="5">
        <f t="shared" si="2"/>
        <v>3403430.9815926556</v>
      </c>
      <c r="I20" s="37"/>
      <c r="J20" s="16">
        <f t="shared" si="7"/>
        <v>3545.4507869887575</v>
      </c>
      <c r="K20" s="8">
        <f t="shared" si="3"/>
        <v>3.6824446257322183</v>
      </c>
    </row>
    <row r="21" spans="1:11" ht="18" customHeight="1">
      <c r="A21" s="3">
        <f t="shared" si="4"/>
        <v>960</v>
      </c>
      <c r="B21" s="29">
        <f t="shared" si="5"/>
        <v>1832386.5405545295</v>
      </c>
      <c r="C21" s="16">
        <f t="shared" si="8"/>
        <v>-2918.6199286181368</v>
      </c>
      <c r="D21" s="30">
        <f t="shared" si="0"/>
        <v>-1.9811903051149418</v>
      </c>
      <c r="E21" s="29">
        <f t="shared" si="6"/>
        <v>2869010.0368480878</v>
      </c>
      <c r="F21" s="16">
        <f t="shared" si="9"/>
        <v>2011.4752261464957</v>
      </c>
      <c r="G21" s="30">
        <f t="shared" si="1"/>
        <v>-3.1019955366844956</v>
      </c>
      <c r="H21" s="5">
        <f t="shared" si="2"/>
        <v>3404241.328921976</v>
      </c>
      <c r="I21" s="37"/>
      <c r="J21" s="16">
        <f t="shared" si="7"/>
        <v>3544.6261965301833</v>
      </c>
      <c r="K21" s="8">
        <f t="shared" si="3"/>
        <v>3.6806916924257549</v>
      </c>
    </row>
    <row r="22" spans="1:11" ht="18" customHeight="1">
      <c r="A22" s="3">
        <f t="shared" si="4"/>
        <v>1020</v>
      </c>
      <c r="B22" s="29">
        <f t="shared" si="5"/>
        <v>1650137.0597390276</v>
      </c>
      <c r="C22" s="16">
        <f t="shared" si="8"/>
        <v>-3037.4913469250332</v>
      </c>
      <c r="D22" s="30">
        <f t="shared" si="0"/>
        <v>-1.7828155086772395</v>
      </c>
      <c r="E22" s="29">
        <f t="shared" si="6"/>
        <v>2978531.3664848134</v>
      </c>
      <c r="F22" s="16">
        <f t="shared" si="9"/>
        <v>1825.3554939454261</v>
      </c>
      <c r="G22" s="30">
        <f t="shared" si="1"/>
        <v>-3.218018698453176</v>
      </c>
      <c r="H22" s="5">
        <f t="shared" si="2"/>
        <v>3405084.6416877885</v>
      </c>
      <c r="I22" s="37"/>
      <c r="J22" s="16">
        <f t="shared" si="7"/>
        <v>3543.7658446800915</v>
      </c>
      <c r="K22" s="8">
        <f t="shared" si="3"/>
        <v>3.6788687774334052</v>
      </c>
    </row>
    <row r="23" spans="1:11" ht="18" customHeight="1">
      <c r="A23" s="3">
        <f t="shared" si="4"/>
        <v>1080</v>
      </c>
      <c r="B23" s="29">
        <f t="shared" si="5"/>
        <v>1461469.4430922875</v>
      </c>
      <c r="C23" s="16">
        <f t="shared" si="8"/>
        <v>-3144.4602774456675</v>
      </c>
      <c r="D23" s="30">
        <f t="shared" si="0"/>
        <v>-1.5777643726300177</v>
      </c>
      <c r="E23" s="29">
        <f t="shared" si="6"/>
        <v>3076467.8288071076</v>
      </c>
      <c r="F23" s="16">
        <f t="shared" si="9"/>
        <v>1632.2743720382355</v>
      </c>
      <c r="G23" s="30">
        <f t="shared" si="1"/>
        <v>-3.32127459576845</v>
      </c>
      <c r="H23" s="5">
        <f t="shared" si="2"/>
        <v>3405957.609069379</v>
      </c>
      <c r="I23" s="37"/>
      <c r="J23" s="16">
        <f t="shared" si="7"/>
        <v>3542.8731366006459</v>
      </c>
      <c r="K23" s="8">
        <f t="shared" si="3"/>
        <v>3.6769831868037519</v>
      </c>
    </row>
    <row r="24" spans="1:11" ht="18" customHeight="1">
      <c r="A24" s="3">
        <f t="shared" si="4"/>
        <v>1140</v>
      </c>
      <c r="B24" s="29">
        <f t="shared" si="5"/>
        <v>1267121.8747040795</v>
      </c>
      <c r="C24" s="16">
        <f t="shared" si="8"/>
        <v>-3239.1261398034685</v>
      </c>
      <c r="D24" s="30">
        <f t="shared" si="0"/>
        <v>-1.3668689174865996</v>
      </c>
      <c r="E24" s="29">
        <f t="shared" si="6"/>
        <v>3162447.7025846355</v>
      </c>
      <c r="F24" s="16">
        <f t="shared" si="9"/>
        <v>1432.9978962921284</v>
      </c>
      <c r="G24" s="30">
        <f t="shared" si="1"/>
        <v>-3.4113936110915506</v>
      </c>
      <c r="H24" s="5">
        <f t="shared" si="2"/>
        <v>3406856.8089863155</v>
      </c>
      <c r="I24" s="37"/>
      <c r="J24" s="16">
        <f t="shared" si="7"/>
        <v>3541.9515976839357</v>
      </c>
      <c r="K24" s="8">
        <f t="shared" si="3"/>
        <v>3.6750424497394909</v>
      </c>
    </row>
    <row r="25" spans="1:11" ht="18" customHeight="1">
      <c r="A25" s="3">
        <f t="shared" si="4"/>
        <v>1200</v>
      </c>
      <c r="B25" s="29">
        <f t="shared" si="5"/>
        <v>1067853.5782129196</v>
      </c>
      <c r="C25" s="16">
        <f t="shared" si="8"/>
        <v>-3321.1382748526644</v>
      </c>
      <c r="D25" s="30">
        <f t="shared" si="0"/>
        <v>-1.1509797091123697</v>
      </c>
      <c r="E25" s="29">
        <f t="shared" si="6"/>
        <v>3236146.5593622336</v>
      </c>
      <c r="F25" s="16">
        <f t="shared" si="9"/>
        <v>1228.3142796266354</v>
      </c>
      <c r="G25" s="30">
        <f t="shared" si="1"/>
        <v>-3.4880615671796371</v>
      </c>
      <c r="H25" s="5">
        <f t="shared" si="2"/>
        <v>3407778.7220085403</v>
      </c>
      <c r="I25" s="37"/>
      <c r="J25" s="16">
        <f t="shared" si="7"/>
        <v>3541.0048588255331</v>
      </c>
      <c r="K25" s="8">
        <f t="shared" si="3"/>
        <v>3.6730542859075825</v>
      </c>
    </row>
    <row r="26" spans="1:11" ht="18" customHeight="1">
      <c r="A26" s="3">
        <f t="shared" si="4"/>
        <v>1260</v>
      </c>
      <c r="B26" s="29">
        <f t="shared" si="5"/>
        <v>864441.75476895529</v>
      </c>
      <c r="C26" s="16">
        <f t="shared" si="8"/>
        <v>-3390.1970573994067</v>
      </c>
      <c r="D26" s="30">
        <f t="shared" si="0"/>
        <v>-0.93096202941308115</v>
      </c>
      <c r="E26" s="29">
        <f t="shared" si="6"/>
        <v>3297288.394497985</v>
      </c>
      <c r="F26" s="16">
        <f t="shared" si="9"/>
        <v>1019.0305855958572</v>
      </c>
      <c r="G26" s="30">
        <f t="shared" si="1"/>
        <v>-3.5510203878600106</v>
      </c>
      <c r="H26" s="5">
        <f t="shared" si="2"/>
        <v>3408719.7455759151</v>
      </c>
      <c r="I26" s="37"/>
      <c r="J26" s="16">
        <f t="shared" si="7"/>
        <v>3540.0366413893844</v>
      </c>
      <c r="K26" s="8">
        <f t="shared" si="3"/>
        <v>3.6710265723917583</v>
      </c>
    </row>
    <row r="27" spans="1:11" ht="18" customHeight="1">
      <c r="A27" s="3">
        <f t="shared" si="4"/>
        <v>1320</v>
      </c>
      <c r="B27" s="29">
        <f t="shared" si="5"/>
        <v>657678.46801910386</v>
      </c>
      <c r="C27" s="16">
        <f t="shared" si="8"/>
        <v>-3446.0547791641916</v>
      </c>
      <c r="D27" s="30">
        <f t="shared" si="0"/>
        <v>-0.70769206588236411</v>
      </c>
      <c r="E27" s="29">
        <f t="shared" si="6"/>
        <v>3345646.5562374406</v>
      </c>
      <c r="F27" s="16">
        <f t="shared" si="9"/>
        <v>805.96936232425662</v>
      </c>
      <c r="G27" s="30">
        <f t="shared" si="1"/>
        <v>-3.6000684806167564</v>
      </c>
      <c r="H27" s="5">
        <f t="shared" si="2"/>
        <v>3409676.2084631147</v>
      </c>
      <c r="I27" s="37"/>
      <c r="J27" s="16">
        <f t="shared" si="7"/>
        <v>3539.0507419371274</v>
      </c>
      <c r="K27" s="8">
        <f t="shared" si="3"/>
        <v>3.6689673104625897</v>
      </c>
    </row>
    <row r="28" spans="1:11" ht="18" customHeight="1">
      <c r="A28" s="3">
        <f t="shared" si="4"/>
        <v>1380</v>
      </c>
      <c r="B28" s="29">
        <f t="shared" si="5"/>
        <v>448367.48983207589</v>
      </c>
      <c r="C28" s="16">
        <f t="shared" si="8"/>
        <v>-3488.5163031171332</v>
      </c>
      <c r="D28" s="30">
        <f t="shared" si="0"/>
        <v>-0.48205314139286282</v>
      </c>
      <c r="E28" s="29">
        <f t="shared" si="6"/>
        <v>3381044.4714466757</v>
      </c>
      <c r="F28" s="16">
        <f t="shared" si="9"/>
        <v>589.96525348725118</v>
      </c>
      <c r="G28" s="30">
        <f t="shared" si="1"/>
        <v>-3.6350608498851149</v>
      </c>
      <c r="H28" s="5">
        <f t="shared" si="2"/>
        <v>3410644.3854260808</v>
      </c>
      <c r="I28" s="37"/>
      <c r="J28" s="16">
        <f t="shared" si="7"/>
        <v>3538.0510167938942</v>
      </c>
      <c r="K28" s="8">
        <f t="shared" si="3"/>
        <v>3.6668845923336915</v>
      </c>
    </row>
    <row r="29" spans="1:11" ht="18" customHeight="1">
      <c r="A29" s="3">
        <f t="shared" si="4"/>
        <v>1440</v>
      </c>
      <c r="B29" s="29">
        <f t="shared" si="5"/>
        <v>237321.12033603361</v>
      </c>
      <c r="C29" s="16">
        <f t="shared" si="8"/>
        <v>-3517.439491600705</v>
      </c>
      <c r="D29" s="30">
        <f t="shared" si="0"/>
        <v>-0.25493200403585975</v>
      </c>
      <c r="E29" s="29">
        <f t="shared" si="6"/>
        <v>3403356.1675963243</v>
      </c>
      <c r="F29" s="16">
        <f t="shared" si="9"/>
        <v>371.86160249414428</v>
      </c>
      <c r="G29" s="30">
        <f t="shared" si="1"/>
        <v>-3.6559089516543071</v>
      </c>
      <c r="H29" s="5">
        <f t="shared" si="2"/>
        <v>3411620.5119669288</v>
      </c>
      <c r="I29" s="37"/>
      <c r="J29" s="16">
        <f t="shared" si="7"/>
        <v>3537.0413665211408</v>
      </c>
      <c r="K29" s="8">
        <f t="shared" si="3"/>
        <v>3.6647865680647533</v>
      </c>
    </row>
    <row r="30" spans="1:11" ht="18" customHeight="1">
      <c r="A30" s="3">
        <f t="shared" si="4"/>
        <v>1500</v>
      </c>
      <c r="B30" s="29">
        <f t="shared" si="5"/>
        <v>25356.995625462208</v>
      </c>
      <c r="C30" s="16">
        <f t="shared" si="8"/>
        <v>-3532.7354118428566</v>
      </c>
      <c r="D30" s="30">
        <f t="shared" si="0"/>
        <v>-2.7215195103948549E-2</v>
      </c>
      <c r="E30" s="29">
        <f t="shared" si="6"/>
        <v>3412506.5915200175</v>
      </c>
      <c r="F30" s="16">
        <f t="shared" si="9"/>
        <v>152.50706539488584</v>
      </c>
      <c r="G30" s="30">
        <f t="shared" si="1"/>
        <v>-3.6625803014482652</v>
      </c>
      <c r="H30" s="5">
        <f t="shared" si="2"/>
        <v>3412600.7991552013</v>
      </c>
      <c r="I30" s="37"/>
      <c r="J30" s="16">
        <f t="shared" si="7"/>
        <v>3536.0257203651499</v>
      </c>
      <c r="K30" s="8">
        <f t="shared" si="3"/>
        <v>3.6626814127632521</v>
      </c>
    </row>
    <row r="31" spans="1:11" ht="18" customHeight="1">
      <c r="A31" s="3">
        <f t="shared" si="4"/>
        <v>1560</v>
      </c>
      <c r="B31" s="29">
        <f t="shared" si="5"/>
        <v>-186705.10378748341</v>
      </c>
      <c r="C31" s="16">
        <f t="shared" si="8"/>
        <v>-3534.3683235490935</v>
      </c>
      <c r="D31" s="30">
        <f t="shared" si="0"/>
        <v>0.20021448849628801</v>
      </c>
      <c r="E31" s="29">
        <f t="shared" si="6"/>
        <v>3408471.726358497</v>
      </c>
      <c r="F31" s="16">
        <f t="shared" si="9"/>
        <v>-67.247752692010067</v>
      </c>
      <c r="G31" s="30">
        <f t="shared" si="1"/>
        <v>-3.655097848978436</v>
      </c>
      <c r="H31" s="5">
        <f t="shared" si="2"/>
        <v>3413581.4484446635</v>
      </c>
      <c r="I31" s="37"/>
      <c r="J31" s="16">
        <f t="shared" si="7"/>
        <v>3535.008020747528</v>
      </c>
      <c r="K31" s="8">
        <f t="shared" si="3"/>
        <v>3.6605772942270485</v>
      </c>
    </row>
    <row r="32" spans="1:11" ht="18" customHeight="1">
      <c r="A32" s="3">
        <f t="shared" si="4"/>
        <v>1620</v>
      </c>
      <c r="B32" s="29">
        <f t="shared" si="5"/>
        <v>-398046.43104184238</v>
      </c>
      <c r="C32" s="16">
        <f t="shared" si="8"/>
        <v>-3522.3554542393163</v>
      </c>
      <c r="D32" s="30">
        <f t="shared" si="0"/>
        <v>0.42648142298644109</v>
      </c>
      <c r="E32" s="29">
        <f t="shared" si="6"/>
        <v>3391278.5089406539</v>
      </c>
      <c r="F32" s="16">
        <f t="shared" si="9"/>
        <v>-286.55362363071623</v>
      </c>
      <c r="G32" s="30">
        <f t="shared" si="1"/>
        <v>-3.6335391337406828</v>
      </c>
      <c r="H32" s="5">
        <f t="shared" si="2"/>
        <v>3414558.6664264379</v>
      </c>
      <c r="I32" s="37"/>
      <c r="J32" s="16">
        <f t="shared" si="7"/>
        <v>3533.9922078614372</v>
      </c>
      <c r="K32" s="8">
        <f t="shared" si="3"/>
        <v>3.6584823411597234</v>
      </c>
    </row>
    <row r="33" spans="1:11" ht="18" customHeight="1">
      <c r="A33" s="3">
        <f t="shared" si="4"/>
        <v>1680</v>
      </c>
      <c r="B33" s="29">
        <f t="shared" si="5"/>
        <v>-607852.42517345014</v>
      </c>
      <c r="C33" s="16">
        <f t="shared" si="8"/>
        <v>-3496.7665688601296</v>
      </c>
      <c r="D33" s="30">
        <f t="shared" si="0"/>
        <v>0.65072046510199633</v>
      </c>
      <c r="E33" s="29">
        <f t="shared" si="6"/>
        <v>3361004.5506413444</v>
      </c>
      <c r="F33" s="16">
        <f t="shared" si="9"/>
        <v>-504.56597165515723</v>
      </c>
      <c r="G33" s="30">
        <f t="shared" si="1"/>
        <v>-3.5980352365612136</v>
      </c>
      <c r="H33" s="5">
        <f t="shared" si="2"/>
        <v>3415528.6794610685</v>
      </c>
      <c r="I33" s="37"/>
      <c r="J33" s="16">
        <f t="shared" si="7"/>
        <v>3532.9822044344005</v>
      </c>
      <c r="K33" s="8">
        <f t="shared" si="3"/>
        <v>3.6564046120798324</v>
      </c>
    </row>
    <row r="34" spans="1:11" ht="18" customHeight="1">
      <c r="A34" s="3">
        <f t="shared" si="4"/>
        <v>1740</v>
      </c>
      <c r="B34" s="29">
        <f t="shared" si="5"/>
        <v>-815315.82563069067</v>
      </c>
      <c r="C34" s="16">
        <f t="shared" si="8"/>
        <v>-3457.7233409540099</v>
      </c>
      <c r="D34" s="30">
        <f t="shared" si="0"/>
        <v>0.87208012751564312</v>
      </c>
      <c r="E34" s="29">
        <f t="shared" si="6"/>
        <v>3317777.6654904145</v>
      </c>
      <c r="F34" s="16">
        <f t="shared" si="9"/>
        <v>-720.44808584883003</v>
      </c>
      <c r="G34" s="30">
        <f t="shared" si="1"/>
        <v>-3.5487695425895325</v>
      </c>
      <c r="H34" s="5">
        <f t="shared" si="2"/>
        <v>3416487.7481341683</v>
      </c>
      <c r="I34" s="37"/>
      <c r="J34" s="16">
        <f t="shared" si="7"/>
        <v>3531.9819007154329</v>
      </c>
      <c r="K34" s="8">
        <f t="shared" si="3"/>
        <v>3.6543520650340766</v>
      </c>
    </row>
    <row r="35" spans="1:11" ht="18" customHeight="1">
      <c r="A35" s="3">
        <f t="shared" si="4"/>
        <v>1800</v>
      </c>
      <c r="B35" s="29">
        <f t="shared" si="5"/>
        <v>-1019639.737628875</v>
      </c>
      <c r="C35" s="16">
        <f t="shared" si="8"/>
        <v>-3405.3985333030714</v>
      </c>
      <c r="D35" s="30">
        <f t="shared" si="0"/>
        <v>1.089725613570306</v>
      </c>
      <c r="E35" s="29">
        <f t="shared" si="6"/>
        <v>3261775.2099861624</v>
      </c>
      <c r="F35" s="16">
        <f t="shared" si="9"/>
        <v>-933.37425840420201</v>
      </c>
      <c r="G35" s="30">
        <f t="shared" si="1"/>
        <v>-3.4859763314994665</v>
      </c>
      <c r="H35" s="5">
        <f t="shared" si="2"/>
        <v>3417432.1814824878</v>
      </c>
      <c r="I35" s="37"/>
      <c r="J35" s="16">
        <f t="shared" si="7"/>
        <v>3530.9951397409632</v>
      </c>
      <c r="K35" s="8">
        <f t="shared" si="3"/>
        <v>3.652332528213396</v>
      </c>
    </row>
    <row r="36" spans="1:11" ht="18" customHeight="1">
      <c r="A36" s="3">
        <f t="shared" si="4"/>
        <v>1860</v>
      </c>
      <c r="B36" s="29">
        <f t="shared" si="5"/>
        <v>-1220040.6374182061</v>
      </c>
      <c r="C36" s="16">
        <f t="shared" si="8"/>
        <v>-3340.0149964888533</v>
      </c>
      <c r="D36" s="30">
        <f t="shared" si="0"/>
        <v>1.3028417044185705</v>
      </c>
      <c r="E36" s="29">
        <f t="shared" si="6"/>
        <v>3193223.2396885119</v>
      </c>
      <c r="F36" s="16">
        <f t="shared" si="9"/>
        <v>-1142.53283829417</v>
      </c>
      <c r="G36" s="30">
        <f t="shared" si="1"/>
        <v>-3.4099392107041049</v>
      </c>
      <c r="H36" s="5">
        <f t="shared" si="2"/>
        <v>3418358.350939617</v>
      </c>
      <c r="I36" s="37"/>
      <c r="J36" s="16">
        <f t="shared" si="7"/>
        <v>3530.0257029306413</v>
      </c>
      <c r="K36" s="8">
        <f t="shared" si="3"/>
        <v>3.6503536715597327</v>
      </c>
    </row>
    <row r="37" spans="1:11" ht="18" customHeight="1">
      <c r="A37" s="3">
        <f t="shared" si="4"/>
        <v>1920</v>
      </c>
      <c r="B37" s="29">
        <f t="shared" si="5"/>
        <v>-1415751.3070716304</v>
      </c>
      <c r="C37" s="16">
        <f t="shared" si="8"/>
        <v>-3261.8444942237393</v>
      </c>
      <c r="D37" s="30">
        <f t="shared" ref="D37:D68" si="10">-GM*x/pr^3</f>
        <v>1.5106354934124726</v>
      </c>
      <c r="E37" s="29">
        <f t="shared" si="6"/>
        <v>3112395.4882323272</v>
      </c>
      <c r="F37" s="16">
        <f t="shared" si="9"/>
        <v>-1347.1291909364163</v>
      </c>
      <c r="G37" s="30">
        <f t="shared" ref="G37:G68" si="11">-GM*y/pr^3</f>
        <v>-3.3209894072326018</v>
      </c>
      <c r="H37" s="5">
        <f t="shared" si="2"/>
        <v>3419262.7039529989</v>
      </c>
      <c r="I37" s="37"/>
      <c r="J37" s="16">
        <f t="shared" si="7"/>
        <v>3529.0772960606469</v>
      </c>
      <c r="K37" s="8">
        <f t="shared" ref="K37:K68" si="12">SQRT(ax^2+ay^2)</f>
        <v>3.6484229794403897</v>
      </c>
    </row>
    <row r="38" spans="1:11" ht="18" customHeight="1">
      <c r="A38" s="3">
        <f t="shared" ref="A38:A69" si="13">A37+dt</f>
        <v>1980</v>
      </c>
      <c r="B38" s="29">
        <f t="shared" ref="B38:B69" si="14">B37+vx*dt</f>
        <v>-1606023.6889487698</v>
      </c>
      <c r="C38" s="16">
        <f t="shared" si="8"/>
        <v>-3171.2063646189908</v>
      </c>
      <c r="D38" s="30">
        <f t="shared" si="10"/>
        <v>1.712338964236817</v>
      </c>
      <c r="E38" s="29">
        <f t="shared" ref="E38:E69" si="15">E37+vy*dt</f>
        <v>3019612.1749101048</v>
      </c>
      <c r="F38" s="16">
        <f t="shared" si="9"/>
        <v>-1546.3885553703724</v>
      </c>
      <c r="G38" s="30">
        <f t="shared" si="11"/>
        <v>-3.2195039335732902</v>
      </c>
      <c r="H38" s="5">
        <f t="shared" si="2"/>
        <v>3420141.7772264862</v>
      </c>
      <c r="I38" s="37"/>
      <c r="J38" s="16">
        <f t="shared" si="7"/>
        <v>3528.153535658626</v>
      </c>
      <c r="K38" s="8">
        <f t="shared" si="12"/>
        <v>3.6465477244563118</v>
      </c>
    </row>
    <row r="39" spans="1:11" ht="18" customHeight="1">
      <c r="A39" s="3">
        <f t="shared" si="13"/>
        <v>2040</v>
      </c>
      <c r="B39" s="29">
        <f t="shared" si="14"/>
        <v>-1790131.6505546567</v>
      </c>
      <c r="C39" s="16">
        <f t="shared" ref="C39:C70" si="16">C38+D38*dt</f>
        <v>-3068.4660267647819</v>
      </c>
      <c r="D39" s="30">
        <f t="shared" si="10"/>
        <v>1.907211410812397</v>
      </c>
      <c r="E39" s="29">
        <f t="shared" si="15"/>
        <v>2915238.6474270187</v>
      </c>
      <c r="F39" s="16">
        <f t="shared" ref="F39:F70" si="17">F38+G38*dt</f>
        <v>-1739.5587913847698</v>
      </c>
      <c r="G39" s="30">
        <f t="shared" si="11"/>
        <v>-3.1059036422775934</v>
      </c>
      <c r="H39" s="5">
        <f t="shared" si="2"/>
        <v>3420992.2095453027</v>
      </c>
      <c r="I39" s="37"/>
      <c r="J39" s="16">
        <f t="shared" si="7"/>
        <v>3527.2579358608987</v>
      </c>
      <c r="K39" s="8">
        <f t="shared" si="12"/>
        <v>3.6447349424404285</v>
      </c>
    </row>
    <row r="40" spans="1:11" ht="18" customHeight="1">
      <c r="A40" s="3">
        <f t="shared" si="13"/>
        <v>2100</v>
      </c>
      <c r="B40" s="29">
        <f t="shared" si="14"/>
        <v>-1967373.6510816191</v>
      </c>
      <c r="C40" s="16">
        <f t="shared" si="16"/>
        <v>-2954.0333421160381</v>
      </c>
      <c r="D40" s="30">
        <f t="shared" si="10"/>
        <v>2.094541698397888</v>
      </c>
      <c r="E40" s="29">
        <f t="shared" si="15"/>
        <v>2799683.8668317334</v>
      </c>
      <c r="F40" s="16">
        <f t="shared" si="17"/>
        <v>-1925.9130099214253</v>
      </c>
      <c r="G40" s="30">
        <f t="shared" si="11"/>
        <v>-2.9806511834632818</v>
      </c>
      <c r="H40" s="5">
        <f t="shared" si="2"/>
        <v>3421810.7541429154</v>
      </c>
      <c r="I40" s="37"/>
      <c r="J40" s="16">
        <f t="shared" si="7"/>
        <v>3526.3938957691403</v>
      </c>
      <c r="K40" s="8">
        <f t="shared" si="12"/>
        <v>3.6429914086926654</v>
      </c>
    </row>
    <row r="41" spans="1:11" ht="18" customHeight="1">
      <c r="A41" s="3">
        <f t="shared" si="13"/>
        <v>2160</v>
      </c>
      <c r="B41" s="29">
        <f t="shared" si="14"/>
        <v>-2137075.3014943488</v>
      </c>
      <c r="C41" s="16">
        <f t="shared" si="16"/>
        <v>-2828.3608402121649</v>
      </c>
      <c r="D41" s="30">
        <f t="shared" si="10"/>
        <v>2.2736503665790151</v>
      </c>
      <c r="E41" s="29">
        <f t="shared" si="15"/>
        <v>2673398.7419759799</v>
      </c>
      <c r="F41" s="16">
        <f t="shared" si="17"/>
        <v>-2104.7520809292223</v>
      </c>
      <c r="G41" s="30">
        <f t="shared" si="11"/>
        <v>-2.8442488785749682</v>
      </c>
      <c r="H41" s="5">
        <f t="shared" si="2"/>
        <v>3422594.2905719797</v>
      </c>
      <c r="I41" s="37"/>
      <c r="J41" s="16">
        <f t="shared" si="7"/>
        <v>3525.5646873403916</v>
      </c>
      <c r="K41" s="8">
        <f t="shared" si="12"/>
        <v>3.641323615489271</v>
      </c>
    </row>
    <row r="42" spans="1:11" ht="18" customHeight="1">
      <c r="A42" s="3">
        <f t="shared" si="13"/>
        <v>2220</v>
      </c>
      <c r="B42" s="29">
        <f t="shared" si="14"/>
        <v>-2298591.8105873941</v>
      </c>
      <c r="C42" s="16">
        <f t="shared" si="16"/>
        <v>-2691.941818217424</v>
      </c>
      <c r="D42" s="30">
        <f t="shared" si="10"/>
        <v>2.4438915759419704</v>
      </c>
      <c r="E42" s="29">
        <f t="shared" si="15"/>
        <v>2536874.3211573567</v>
      </c>
      <c r="F42" s="16">
        <f t="shared" si="17"/>
        <v>-2275.4070136437203</v>
      </c>
      <c r="G42" s="30">
        <f t="shared" si="11"/>
        <v>-2.6972365228759903</v>
      </c>
      <c r="H42" s="5">
        <f t="shared" si="2"/>
        <v>3423339.8360441863</v>
      </c>
      <c r="I42" s="37"/>
      <c r="J42" s="16">
        <f t="shared" si="7"/>
        <v>3524.773443841003</v>
      </c>
      <c r="K42" s="8">
        <f t="shared" si="12"/>
        <v>3.6397377508958377</v>
      </c>
    </row>
    <row r="43" spans="1:11" ht="18" customHeight="1">
      <c r="A43" s="3">
        <f t="shared" si="13"/>
        <v>2280</v>
      </c>
      <c r="B43" s="29">
        <f t="shared" si="14"/>
        <v>-2451310.3100070483</v>
      </c>
      <c r="C43" s="16">
        <f t="shared" si="16"/>
        <v>-2545.3083236609059</v>
      </c>
      <c r="D43" s="30">
        <f t="shared" si="10"/>
        <v>2.6046549011791931</v>
      </c>
      <c r="E43" s="29">
        <f t="shared" si="15"/>
        <v>2390639.8488563797</v>
      </c>
      <c r="F43" s="16">
        <f t="shared" si="17"/>
        <v>-2437.2412050162798</v>
      </c>
      <c r="G43" s="30">
        <f t="shared" si="11"/>
        <v>-2.5401891281810629</v>
      </c>
      <c r="H43" s="5">
        <f t="shared" si="2"/>
        <v>3424044.5562064326</v>
      </c>
      <c r="I43" s="37"/>
      <c r="J43" s="16">
        <f t="shared" si="7"/>
        <v>3524.0231488920012</v>
      </c>
      <c r="K43" s="8">
        <f t="shared" si="12"/>
        <v>3.6382396789060034</v>
      </c>
    </row>
    <row r="44" spans="1:11" ht="18" customHeight="1">
      <c r="A44" s="3">
        <f t="shared" si="13"/>
        <v>2340</v>
      </c>
      <c r="B44" s="29">
        <f t="shared" si="14"/>
        <v>-2594652.0517824576</v>
      </c>
      <c r="C44" s="16">
        <f t="shared" si="16"/>
        <v>-2389.0290295901541</v>
      </c>
      <c r="D44" s="30">
        <f t="shared" si="10"/>
        <v>2.7553669741661069</v>
      </c>
      <c r="E44" s="29">
        <f t="shared" si="15"/>
        <v>2235260.6956939511</v>
      </c>
      <c r="F44" s="16">
        <f t="shared" si="17"/>
        <v>-2589.6525527071435</v>
      </c>
      <c r="G44" s="30">
        <f t="shared" si="11"/>
        <v>-2.3737146163145937</v>
      </c>
      <c r="H44" s="5">
        <f t="shared" si="2"/>
        <v>3424705.7753233523</v>
      </c>
      <c r="I44" s="37"/>
      <c r="J44" s="16">
        <f t="shared" si="7"/>
        <v>3523.3166261304277</v>
      </c>
      <c r="K44" s="8">
        <f t="shared" si="12"/>
        <v>3.6368349209210509</v>
      </c>
    </row>
    <row r="45" spans="1:11" ht="18" customHeight="1">
      <c r="A45" s="3">
        <f t="shared" si="13"/>
        <v>2400</v>
      </c>
      <c r="B45" s="29">
        <f t="shared" si="14"/>
        <v>-2728074.4724508687</v>
      </c>
      <c r="C45" s="16">
        <f t="shared" si="16"/>
        <v>-2223.7070111401877</v>
      </c>
      <c r="D45" s="30">
        <f t="shared" si="10"/>
        <v>2.8954929811768975</v>
      </c>
      <c r="E45" s="29">
        <f t="shared" si="15"/>
        <v>2071336.1699127899</v>
      </c>
      <c r="F45" s="16">
        <f t="shared" si="17"/>
        <v>-2732.0754296860191</v>
      </c>
      <c r="G45" s="30">
        <f t="shared" si="11"/>
        <v>-2.1984514727166542</v>
      </c>
      <c r="H45" s="5">
        <f t="shared" si="2"/>
        <v>3425320.9858387099</v>
      </c>
      <c r="I45" s="37"/>
      <c r="J45" s="16">
        <f t="shared" si="7"/>
        <v>3522.6565295083869</v>
      </c>
      <c r="K45" s="8">
        <f t="shared" si="12"/>
        <v>3.6355286385799115</v>
      </c>
    </row>
    <row r="46" spans="1:11" ht="18" customHeight="1">
      <c r="A46" s="3">
        <f t="shared" si="13"/>
        <v>2460</v>
      </c>
      <c r="B46" s="29">
        <f t="shared" si="14"/>
        <v>-2851073.118387043</v>
      </c>
      <c r="C46" s="16">
        <f t="shared" si="16"/>
        <v>-2049.9774322695739</v>
      </c>
      <c r="D46" s="30">
        <f t="shared" si="10"/>
        <v>3.0245380188772555</v>
      </c>
      <c r="E46" s="29">
        <f t="shared" si="15"/>
        <v>1899497.2188298488</v>
      </c>
      <c r="F46" s="16">
        <f t="shared" si="17"/>
        <v>-2863.9825180490184</v>
      </c>
      <c r="G46" s="30">
        <f t="shared" si="11"/>
        <v>-2.015066368537298</v>
      </c>
      <c r="H46" s="5">
        <f t="shared" si="2"/>
        <v>3425887.857290654</v>
      </c>
      <c r="I46" s="37"/>
      <c r="J46" s="16">
        <f t="shared" si="7"/>
        <v>3522.0453342489718</v>
      </c>
      <c r="K46" s="8">
        <f t="shared" si="12"/>
        <v>3.6343256179440013</v>
      </c>
    </row>
    <row r="47" spans="1:11" ht="18" customHeight="1">
      <c r="A47" s="3">
        <f t="shared" si="13"/>
        <v>2520</v>
      </c>
      <c r="B47" s="29">
        <f t="shared" si="14"/>
        <v>-2963183.4274552595</v>
      </c>
      <c r="C47" s="16">
        <f t="shared" si="16"/>
        <v>-1868.5051511369386</v>
      </c>
      <c r="D47" s="30">
        <f t="shared" si="10"/>
        <v>3.1420483140463831</v>
      </c>
      <c r="E47" s="29">
        <f t="shared" si="15"/>
        <v>1720404.0288201733</v>
      </c>
      <c r="F47" s="16">
        <f t="shared" si="17"/>
        <v>-2984.8865001612562</v>
      </c>
      <c r="G47" s="30">
        <f t="shared" si="11"/>
        <v>-1.8242517584796558</v>
      </c>
      <c r="H47" s="5">
        <f t="shared" si="2"/>
        <v>3426404.2445581611</v>
      </c>
      <c r="I47" s="37"/>
      <c r="J47" s="16">
        <f t="shared" si="7"/>
        <v>3521.4853284757819</v>
      </c>
      <c r="K47" s="8">
        <f t="shared" si="12"/>
        <v>3.6332302550372217</v>
      </c>
    </row>
    <row r="48" spans="1:11" ht="18" customHeight="1">
      <c r="A48" s="3">
        <f t="shared" si="13"/>
        <v>2580</v>
      </c>
      <c r="B48" s="29">
        <f t="shared" si="14"/>
        <v>-3063982.362592909</v>
      </c>
      <c r="C48" s="16">
        <f t="shared" si="16"/>
        <v>-1679.9822522941556</v>
      </c>
      <c r="D48" s="30">
        <f t="shared" si="10"/>
        <v>3.2476123121449909</v>
      </c>
      <c r="E48" s="29">
        <f t="shared" si="15"/>
        <v>1534743.5324799712</v>
      </c>
      <c r="F48" s="16">
        <f t="shared" si="17"/>
        <v>-3094.3416056700357</v>
      </c>
      <c r="G48" s="30">
        <f t="shared" si="11"/>
        <v>-1.6267234605909755</v>
      </c>
      <c r="H48" s="5">
        <f t="shared" si="2"/>
        <v>3426868.1954183071</v>
      </c>
      <c r="I48" s="37"/>
      <c r="J48" s="16">
        <f t="shared" si="7"/>
        <v>3520.9786055305644</v>
      </c>
      <c r="K48" s="8">
        <f t="shared" si="12"/>
        <v>3.6322465427380908</v>
      </c>
    </row>
    <row r="49" spans="1:11" ht="18" customHeight="1">
      <c r="A49" s="3">
        <f t="shared" si="13"/>
        <v>2640</v>
      </c>
      <c r="B49" s="29">
        <f t="shared" si="14"/>
        <v>-3153089.8934068363</v>
      </c>
      <c r="C49" s="16">
        <f t="shared" si="16"/>
        <v>-1485.1255135654562</v>
      </c>
      <c r="D49" s="30">
        <f t="shared" si="10"/>
        <v>3.3408616398681072</v>
      </c>
      <c r="E49" s="29">
        <f t="shared" si="15"/>
        <v>1343226.8316816415</v>
      </c>
      <c r="F49" s="16">
        <f t="shared" si="17"/>
        <v>-3191.9450133054943</v>
      </c>
      <c r="G49" s="30">
        <f t="shared" si="11"/>
        <v>-1.4232182231753943</v>
      </c>
      <c r="H49" s="5">
        <f t="shared" si="2"/>
        <v>3427277.9573961953</v>
      </c>
      <c r="I49" s="37"/>
      <c r="J49" s="16">
        <f t="shared" si="7"/>
        <v>3520.5270569914487</v>
      </c>
      <c r="K49" s="8">
        <f t="shared" si="12"/>
        <v>3.6313780590184694</v>
      </c>
    </row>
    <row r="50" spans="1:11" ht="18" customHeight="1">
      <c r="A50" s="3">
        <f t="shared" si="13"/>
        <v>2700</v>
      </c>
      <c r="B50" s="29">
        <f t="shared" si="14"/>
        <v>-3230170.3223172384</v>
      </c>
      <c r="C50" s="16">
        <f t="shared" si="16"/>
        <v>-1284.6738151733698</v>
      </c>
      <c r="D50" s="30">
        <f t="shared" si="10"/>
        <v>3.4214719467101324</v>
      </c>
      <c r="E50" s="29">
        <f t="shared" si="15"/>
        <v>1146586.5452798805</v>
      </c>
      <c r="F50" s="16">
        <f t="shared" si="17"/>
        <v>-3277.3381066960178</v>
      </c>
      <c r="G50" s="30">
        <f t="shared" si="11"/>
        <v>-1.2144912830281136</v>
      </c>
      <c r="H50" s="5">
        <f t="shared" si="2"/>
        <v>3427631.983891489</v>
      </c>
      <c r="I50" s="37"/>
      <c r="J50" s="16">
        <f t="shared" si="7"/>
        <v>3520.1323664024253</v>
      </c>
      <c r="K50" s="8">
        <f t="shared" si="12"/>
        <v>3.6306279565215291</v>
      </c>
    </row>
    <row r="51" spans="1:11" ht="18" customHeight="1">
      <c r="A51" s="3">
        <f t="shared" si="13"/>
        <v>2760</v>
      </c>
      <c r="B51" s="29">
        <f t="shared" si="14"/>
        <v>-3294933.4522194844</v>
      </c>
      <c r="C51" s="16">
        <f t="shared" si="16"/>
        <v>-1079.385498370762</v>
      </c>
      <c r="D51" s="30">
        <f t="shared" si="10"/>
        <v>3.4891636303350078</v>
      </c>
      <c r="E51" s="29">
        <f t="shared" si="15"/>
        <v>945574.09025921824</v>
      </c>
      <c r="F51" s="16">
        <f t="shared" si="17"/>
        <v>-3350.2075836777044</v>
      </c>
      <c r="G51" s="30">
        <f t="shared" si="11"/>
        <v>-1.0013139182817714</v>
      </c>
      <c r="H51" s="5">
        <f t="shared" si="2"/>
        <v>3427928.9395675282</v>
      </c>
      <c r="I51" s="37"/>
      <c r="J51" s="16">
        <f t="shared" si="7"/>
        <v>3519.7960037230428</v>
      </c>
      <c r="K51" s="8">
        <f t="shared" si="12"/>
        <v>3.6299989534705603</v>
      </c>
    </row>
    <row r="52" spans="1:11" ht="18" customHeight="1">
      <c r="A52" s="3">
        <f t="shared" si="13"/>
        <v>2820</v>
      </c>
      <c r="B52" s="29">
        <f t="shared" si="14"/>
        <v>-3347135.5930525241</v>
      </c>
      <c r="C52" s="16">
        <f t="shared" si="16"/>
        <v>-870.03568055066148</v>
      </c>
      <c r="D52" s="30">
        <f t="shared" si="10"/>
        <v>3.543702450197852</v>
      </c>
      <c r="E52" s="29">
        <f t="shared" si="15"/>
        <v>740956.90513274155</v>
      </c>
      <c r="F52" s="16">
        <f t="shared" si="17"/>
        <v>-3410.2864187746109</v>
      </c>
      <c r="G52" s="30">
        <f t="shared" si="11"/>
        <v>-0.78447099832465916</v>
      </c>
      <c r="H52" s="5">
        <f t="shared" si="2"/>
        <v>3428167.7049909565</v>
      </c>
      <c r="I52" s="37"/>
      <c r="J52" s="16">
        <f t="shared" si="7"/>
        <v>3519.5192205058088</v>
      </c>
      <c r="K52" s="8">
        <f t="shared" si="12"/>
        <v>3.6294933258997388</v>
      </c>
    </row>
    <row r="53" spans="1:11" ht="18" customHeight="1">
      <c r="A53" s="3">
        <f t="shared" si="13"/>
        <v>2880</v>
      </c>
      <c r="B53" s="29">
        <f t="shared" si="14"/>
        <v>-3386580.4050648515</v>
      </c>
      <c r="C53" s="16">
        <f t="shared" si="16"/>
        <v>-657.41353353879038</v>
      </c>
      <c r="D53" s="30">
        <f t="shared" si="10"/>
        <v>3.584900033418271</v>
      </c>
      <c r="E53" s="29">
        <f t="shared" si="15"/>
        <v>533515.62441229611</v>
      </c>
      <c r="F53" s="16">
        <f t="shared" si="17"/>
        <v>-3457.3546786740903</v>
      </c>
      <c r="G53" s="30">
        <f t="shared" si="11"/>
        <v>-0.56475853250801067</v>
      </c>
      <c r="H53" s="5">
        <f t="shared" si="2"/>
        <v>3428347.3805116736</v>
      </c>
      <c r="I53" s="37"/>
      <c r="J53" s="16">
        <f t="shared" si="7"/>
        <v>3519.3030458074481</v>
      </c>
      <c r="K53" s="8">
        <f t="shared" si="12"/>
        <v>3.6291129011981593</v>
      </c>
    </row>
    <row r="54" spans="1:11" ht="18" customHeight="1">
      <c r="A54" s="3">
        <f t="shared" si="13"/>
        <v>2940</v>
      </c>
      <c r="B54" s="29">
        <f t="shared" si="14"/>
        <v>-3413119.5769568733</v>
      </c>
      <c r="C54" s="16">
        <f t="shared" si="16"/>
        <v>-442.31953153369409</v>
      </c>
      <c r="D54" s="30">
        <f t="shared" si="10"/>
        <v>3.6126142763726707</v>
      </c>
      <c r="E54" s="29">
        <f t="shared" si="15"/>
        <v>324041.21297482186</v>
      </c>
      <c r="F54" s="16">
        <f t="shared" si="17"/>
        <v>-3491.2401906245709</v>
      </c>
      <c r="G54" s="30">
        <f t="shared" si="11"/>
        <v>-0.34298121871537057</v>
      </c>
      <c r="H54" s="5">
        <f t="shared" si="2"/>
        <v>3428467.2893747226</v>
      </c>
      <c r="I54" s="37"/>
      <c r="J54" s="16">
        <f t="shared" si="7"/>
        <v>3519.1482828389708</v>
      </c>
      <c r="K54" s="8">
        <f t="shared" si="12"/>
        <v>3.6288590529590863</v>
      </c>
    </row>
    <row r="55" spans="1:11" ht="18" customHeight="1">
      <c r="A55" s="3">
        <f t="shared" si="13"/>
        <v>3000</v>
      </c>
      <c r="B55" s="29">
        <f t="shared" si="14"/>
        <v>-3426653.3374539535</v>
      </c>
      <c r="C55" s="16">
        <f t="shared" si="16"/>
        <v>-225.56267495133383</v>
      </c>
      <c r="D55" s="30">
        <f t="shared" si="10"/>
        <v>3.6267496448668761</v>
      </c>
      <c r="E55" s="29">
        <f t="shared" si="15"/>
        <v>113332.06914997226</v>
      </c>
      <c r="F55" s="16">
        <f t="shared" si="17"/>
        <v>-3511.8190637474931</v>
      </c>
      <c r="G55" s="30">
        <f t="shared" si="11"/>
        <v>-0.1199499923289843</v>
      </c>
      <c r="H55" s="5">
        <f t="shared" si="2"/>
        <v>3428526.9800574901</v>
      </c>
      <c r="I55" s="37"/>
      <c r="J55" s="16">
        <f t="shared" si="7"/>
        <v>3519.0555063584206</v>
      </c>
      <c r="K55" s="8">
        <f t="shared" si="12"/>
        <v>3.628732697127433</v>
      </c>
    </row>
    <row r="56" spans="1:11" ht="18" customHeight="1">
      <c r="A56" s="3">
        <f t="shared" si="13"/>
        <v>3060</v>
      </c>
      <c r="B56" s="29">
        <f t="shared" si="14"/>
        <v>-3427130.7992295129</v>
      </c>
      <c r="C56" s="16">
        <f t="shared" si="16"/>
        <v>-7.957696259321267</v>
      </c>
      <c r="D56" s="30">
        <f t="shared" si="10"/>
        <v>3.6272573750852852</v>
      </c>
      <c r="E56" s="29">
        <f t="shared" si="15"/>
        <v>-97808.894647261681</v>
      </c>
      <c r="F56" s="16">
        <f t="shared" si="17"/>
        <v>-3519.0160632872321</v>
      </c>
      <c r="G56" s="30">
        <f t="shared" si="11"/>
        <v>0.10352042429719367</v>
      </c>
      <c r="H56" s="5">
        <f t="shared" si="2"/>
        <v>3428526.2278272919</v>
      </c>
      <c r="I56" s="37"/>
      <c r="J56" s="16">
        <f t="shared" si="7"/>
        <v>3519.0250608092188</v>
      </c>
      <c r="K56" s="8">
        <f t="shared" si="12"/>
        <v>3.6287342894399508</v>
      </c>
    </row>
    <row r="57" spans="1:11" ht="18" customHeight="1">
      <c r="A57" s="3">
        <f t="shared" si="13"/>
        <v>3120</v>
      </c>
      <c r="B57" s="29">
        <f t="shared" si="14"/>
        <v>-3414550.1344547654</v>
      </c>
      <c r="C57" s="16">
        <f t="shared" si="16"/>
        <v>209.67774624579584</v>
      </c>
      <c r="D57" s="30">
        <f t="shared" si="10"/>
        <v>3.6141355768030596</v>
      </c>
      <c r="E57" s="29">
        <f t="shared" si="15"/>
        <v>-308577.18491702573</v>
      </c>
      <c r="F57" s="16">
        <f t="shared" si="17"/>
        <v>-3512.8048378294006</v>
      </c>
      <c r="G57" s="30">
        <f t="shared" si="11"/>
        <v>0.32661397205592368</v>
      </c>
      <c r="H57" s="5">
        <f t="shared" si="2"/>
        <v>3428465.0355160944</v>
      </c>
      <c r="I57" s="37"/>
      <c r="J57" s="16">
        <f t="shared" si="7"/>
        <v>3519.0570592061104</v>
      </c>
      <c r="K57" s="8">
        <f t="shared" si="12"/>
        <v>3.6288638241542945</v>
      </c>
    </row>
    <row r="58" spans="1:11" ht="18" customHeight="1">
      <c r="A58" s="3">
        <f t="shared" si="13"/>
        <v>3180</v>
      </c>
      <c r="B58" s="29">
        <f t="shared" si="14"/>
        <v>-3388958.5816035266</v>
      </c>
      <c r="C58" s="16">
        <f t="shared" si="16"/>
        <v>426.5258808539794</v>
      </c>
      <c r="D58" s="30">
        <f t="shared" si="10"/>
        <v>3.5874292396081282</v>
      </c>
      <c r="E58" s="29">
        <f t="shared" si="15"/>
        <v>-518169.66488738847</v>
      </c>
      <c r="F58" s="16">
        <f t="shared" si="17"/>
        <v>-3493.2079995060453</v>
      </c>
      <c r="G58" s="30">
        <f t="shared" si="11"/>
        <v>0.54851570538091465</v>
      </c>
      <c r="H58" s="5">
        <f t="shared" si="2"/>
        <v>3428343.6335107507</v>
      </c>
      <c r="I58" s="37"/>
      <c r="J58" s="16">
        <f t="shared" si="7"/>
        <v>3519.1513827698986</v>
      </c>
      <c r="K58" s="8">
        <f t="shared" si="12"/>
        <v>3.6291208340650321</v>
      </c>
    </row>
    <row r="59" spans="1:11" ht="18" customHeight="1">
      <c r="A59" s="3">
        <f t="shared" si="13"/>
        <v>3240</v>
      </c>
      <c r="B59" s="29">
        <f t="shared" si="14"/>
        <v>-3350452.2834896985</v>
      </c>
      <c r="C59" s="16">
        <f t="shared" si="16"/>
        <v>641.77163523046715</v>
      </c>
      <c r="D59" s="30">
        <f t="shared" si="10"/>
        <v>3.547230142124925</v>
      </c>
      <c r="E59" s="29">
        <f t="shared" si="15"/>
        <v>-725787.48831837997</v>
      </c>
      <c r="F59" s="16">
        <f t="shared" si="17"/>
        <v>-3460.2970571831906</v>
      </c>
      <c r="G59" s="30">
        <f t="shared" si="11"/>
        <v>0.76841424306409323</v>
      </c>
      <c r="H59" s="5">
        <f t="shared" si="2"/>
        <v>3428162.4789587846</v>
      </c>
      <c r="I59" s="37"/>
      <c r="J59" s="16">
        <f t="shared" si="7"/>
        <v>3519.3076813113453</v>
      </c>
      <c r="K59" s="8">
        <f t="shared" si="12"/>
        <v>3.6295043918065977</v>
      </c>
    </row>
    <row r="60" spans="1:11" ht="18" customHeight="1">
      <c r="A60" s="3">
        <f t="shared" si="13"/>
        <v>3300</v>
      </c>
      <c r="B60" s="29">
        <f t="shared" si="14"/>
        <v>-3299175.9568642206</v>
      </c>
      <c r="C60" s="16">
        <f t="shared" si="16"/>
        <v>854.60544375796269</v>
      </c>
      <c r="D60" s="30">
        <f t="shared" si="10"/>
        <v>3.4936766634767871</v>
      </c>
      <c r="E60" s="29">
        <f t="shared" si="15"/>
        <v>-930639.02047434065</v>
      </c>
      <c r="F60" s="16">
        <f t="shared" si="17"/>
        <v>-3414.1922025993449</v>
      </c>
      <c r="G60" s="30">
        <f t="shared" si="11"/>
        <v>0.98550421998177506</v>
      </c>
      <c r="H60" s="5">
        <f t="shared" si="2"/>
        <v>3427922.2541913614</v>
      </c>
      <c r="I60" s="37"/>
      <c r="J60" s="16">
        <f t="shared" si="7"/>
        <v>3519.5253743638373</v>
      </c>
      <c r="K60" s="8">
        <f t="shared" si="12"/>
        <v>3.6300131124452131</v>
      </c>
    </row>
    <row r="61" spans="1:11" ht="18" customHeight="1">
      <c r="A61" s="3">
        <f t="shared" si="13"/>
        <v>3360</v>
      </c>
      <c r="B61" s="29">
        <f t="shared" si="14"/>
        <v>-3235322.3942502262</v>
      </c>
      <c r="C61" s="16">
        <f t="shared" si="16"/>
        <v>1064.2260435665698</v>
      </c>
      <c r="D61" s="30">
        <f t="shared" si="10"/>
        <v>3.4269534954835978</v>
      </c>
      <c r="E61" s="29">
        <f t="shared" si="15"/>
        <v>-1131942.737438367</v>
      </c>
      <c r="F61" s="16">
        <f t="shared" si="17"/>
        <v>-3355.0619494004386</v>
      </c>
      <c r="G61" s="30">
        <f t="shared" si="11"/>
        <v>1.1989887399307093</v>
      </c>
      <c r="H61" s="5">
        <f t="shared" si="2"/>
        <v>3427623.864366754</v>
      </c>
      <c r="I61" s="37"/>
      <c r="J61" s="16">
        <f t="shared" si="7"/>
        <v>3519.8036530636232</v>
      </c>
      <c r="K61" s="8">
        <f t="shared" si="12"/>
        <v>3.6306451573636163</v>
      </c>
    </row>
    <row r="62" spans="1:11" ht="18" customHeight="1">
      <c r="A62" s="3">
        <f t="shared" si="13"/>
        <v>3420</v>
      </c>
      <c r="B62" s="29">
        <f t="shared" si="14"/>
        <v>-3159131.7990524909</v>
      </c>
      <c r="C62" s="16">
        <f t="shared" si="16"/>
        <v>1269.8432532955858</v>
      </c>
      <c r="D62" s="30">
        <f t="shared" si="10"/>
        <v>3.3472912533806642</v>
      </c>
      <c r="E62" s="29">
        <f t="shared" si="15"/>
        <v>-1328930.0949386428</v>
      </c>
      <c r="F62" s="16">
        <f t="shared" si="17"/>
        <v>-3283.1226250045961</v>
      </c>
      <c r="G62" s="30">
        <f t="shared" si="11"/>
        <v>1.4080818294686612</v>
      </c>
      <c r="H62" s="5">
        <f t="shared" si="2"/>
        <v>3427268.4343392565</v>
      </c>
      <c r="I62" s="37"/>
      <c r="J62" s="16">
        <f t="shared" si="7"/>
        <v>3520.1414827755698</v>
      </c>
      <c r="K62" s="8">
        <f t="shared" si="12"/>
        <v>3.6313982394442101</v>
      </c>
    </row>
    <row r="63" spans="1:11" ht="18" customHeight="1">
      <c r="A63" s="3">
        <f t="shared" si="13"/>
        <v>3480</v>
      </c>
      <c r="B63" s="29">
        <f t="shared" si="14"/>
        <v>-3070890.9553425852</v>
      </c>
      <c r="C63" s="16">
        <f t="shared" si="16"/>
        <v>1470.6807284984257</v>
      </c>
      <c r="D63" s="30">
        <f t="shared" si="10"/>
        <v>3.2549659821783505</v>
      </c>
      <c r="E63" s="29">
        <f t="shared" si="15"/>
        <v>-1520848.3578528315</v>
      </c>
      <c r="F63" s="16">
        <f t="shared" si="17"/>
        <v>-3198.6377152364767</v>
      </c>
      <c r="G63" s="30">
        <f t="shared" si="11"/>
        <v>1.612010892229979</v>
      </c>
      <c r="H63" s="5">
        <f t="shared" si="2"/>
        <v>3426857.3047602302</v>
      </c>
      <c r="I63" s="37"/>
      <c r="J63" s="16">
        <f t="shared" si="7"/>
        <v>3520.5376064615316</v>
      </c>
      <c r="K63" s="8">
        <f t="shared" si="12"/>
        <v>3.6322696295575811</v>
      </c>
    </row>
    <row r="64" spans="1:11" ht="18" customHeight="1">
      <c r="A64" s="3">
        <f t="shared" si="13"/>
        <v>3540</v>
      </c>
      <c r="B64" s="29">
        <f t="shared" si="14"/>
        <v>-2970932.2340968377</v>
      </c>
      <c r="C64" s="16">
        <f t="shared" si="16"/>
        <v>1665.9786874291267</v>
      </c>
      <c r="D64" s="30">
        <f t="shared" si="10"/>
        <v>3.1502985551744542</v>
      </c>
      <c r="E64" s="29">
        <f t="shared" si="15"/>
        <v>-1706963.3815549922</v>
      </c>
      <c r="F64" s="16">
        <f t="shared" si="17"/>
        <v>-3101.917061702678</v>
      </c>
      <c r="G64" s="30">
        <f t="shared" si="11"/>
        <v>1.810019162649509</v>
      </c>
      <c r="H64" s="5">
        <f t="shared" si="2"/>
        <v>3426392.0274196998</v>
      </c>
      <c r="I64" s="37"/>
      <c r="J64" s="16">
        <f t="shared" si="7"/>
        <v>3520.990548787408</v>
      </c>
      <c r="K64" s="8">
        <f t="shared" si="12"/>
        <v>3.6332561643645063</v>
      </c>
    </row>
    <row r="65" spans="1:11" ht="18" customHeight="1">
      <c r="A65" s="3">
        <f t="shared" si="13"/>
        <v>3600</v>
      </c>
      <c r="B65" s="29">
        <f t="shared" si="14"/>
        <v>-2859632.4380524619</v>
      </c>
      <c r="C65" s="16">
        <f t="shared" si="16"/>
        <v>1854.996600739594</v>
      </c>
      <c r="D65" s="30">
        <f t="shared" si="10"/>
        <v>3.0336539605964701</v>
      </c>
      <c r="E65" s="29">
        <f t="shared" si="15"/>
        <v>-1886562.3362716145</v>
      </c>
      <c r="F65" s="16">
        <f t="shared" si="17"/>
        <v>-2993.3159119437073</v>
      </c>
      <c r="G65" s="30">
        <f t="shared" si="11"/>
        <v>2.0013681573846793</v>
      </c>
      <c r="H65" s="5">
        <f t="shared" si="2"/>
        <v>3425874.3598387376</v>
      </c>
      <c r="I65" s="37"/>
      <c r="J65" s="16">
        <f t="shared" si="7"/>
        <v>3521.4986209639264</v>
      </c>
      <c r="K65" s="8">
        <f t="shared" si="12"/>
        <v>3.6343542554401593</v>
      </c>
    </row>
    <row r="66" spans="1:11" ht="18" customHeight="1">
      <c r="A66" s="3">
        <f t="shared" si="13"/>
        <v>3660</v>
      </c>
      <c r="B66" s="29">
        <f t="shared" si="14"/>
        <v>-2737411.4877499389</v>
      </c>
      <c r="C66" s="16">
        <f t="shared" si="16"/>
        <v>2037.0158383753821</v>
      </c>
      <c r="D66" s="30">
        <f t="shared" si="10"/>
        <v>2.9054404719025269</v>
      </c>
      <c r="E66" s="29">
        <f t="shared" si="15"/>
        <v>-2058956.3656216522</v>
      </c>
      <c r="F66" s="16">
        <f t="shared" si="17"/>
        <v>-2873.2338225006265</v>
      </c>
      <c r="G66" s="30">
        <f t="shared" si="11"/>
        <v>2.1853401219834994</v>
      </c>
      <c r="H66" s="5">
        <f t="shared" si="2"/>
        <v>3425306.2591247601</v>
      </c>
      <c r="I66" s="37"/>
      <c r="J66" s="16">
        <f t="shared" si="7"/>
        <v>3522.059926314957</v>
      </c>
      <c r="K66" s="8">
        <f t="shared" si="12"/>
        <v>3.6355598997293437</v>
      </c>
    </row>
    <row r="67" spans="1:11" ht="18" customHeight="1">
      <c r="A67" s="3">
        <f t="shared" si="13"/>
        <v>3720</v>
      </c>
      <c r="B67" s="29">
        <f t="shared" si="14"/>
        <v>-2604730.9517485667</v>
      </c>
      <c r="C67" s="16">
        <f t="shared" si="16"/>
        <v>2211.342266689534</v>
      </c>
      <c r="D67" s="30">
        <f t="shared" si="10"/>
        <v>2.7661086969209379</v>
      </c>
      <c r="E67" s="29">
        <f t="shared" si="15"/>
        <v>-2223483.1705325493</v>
      </c>
      <c r="F67" s="16">
        <f t="shared" si="17"/>
        <v>-2742.1134151816163</v>
      </c>
      <c r="G67" s="30">
        <f t="shared" si="11"/>
        <v>2.3612404695151485</v>
      </c>
      <c r="H67" s="5">
        <f t="shared" si="2"/>
        <v>3424689.8751037987</v>
      </c>
      <c r="I67" s="37"/>
      <c r="J67" s="16">
        <f t="shared" si="7"/>
        <v>3522.6723665658424</v>
      </c>
      <c r="K67" s="8">
        <f t="shared" si="12"/>
        <v>3.6368686913411885</v>
      </c>
    </row>
    <row r="68" spans="1:11" ht="18" customHeight="1">
      <c r="A68" s="3">
        <f t="shared" si="13"/>
        <v>3780</v>
      </c>
      <c r="B68" s="29">
        <f t="shared" si="14"/>
        <v>-2462092.4244382791</v>
      </c>
      <c r="C68" s="16">
        <f t="shared" si="16"/>
        <v>2377.3087885047903</v>
      </c>
      <c r="D68" s="30">
        <f t="shared" si="10"/>
        <v>2.6161505007710817</v>
      </c>
      <c r="E68" s="29">
        <f t="shared" si="15"/>
        <v>-2379509.5097531918</v>
      </c>
      <c r="F68" s="16">
        <f t="shared" si="17"/>
        <v>-2600.4389870107075</v>
      </c>
      <c r="G68" s="30">
        <f t="shared" si="11"/>
        <v>2.5284002069705482</v>
      </c>
      <c r="H68" s="5">
        <f t="shared" si="2"/>
        <v>3424027.542745858</v>
      </c>
      <c r="I68" s="37"/>
      <c r="J68" s="16">
        <f t="shared" ref="J68:J124" si="18">SQRT(vx^2+vy^2)</f>
        <v>3523.3336488427249</v>
      </c>
      <c r="K68" s="8">
        <f t="shared" si="12"/>
        <v>3.6382758346905879</v>
      </c>
    </row>
    <row r="69" spans="1:11" ht="18" customHeight="1">
      <c r="A69" s="3">
        <f t="shared" si="13"/>
        <v>3840</v>
      </c>
      <c r="B69" s="29">
        <f t="shared" si="14"/>
        <v>-2310035.7553252159</v>
      </c>
      <c r="C69" s="16">
        <f t="shared" si="16"/>
        <v>2534.2778185510551</v>
      </c>
      <c r="D69" s="30">
        <f t="shared" ref="D69:D100" si="19">-GM*x/pr^3</f>
        <v>2.4560977973942801</v>
      </c>
      <c r="E69" s="29">
        <f t="shared" si="15"/>
        <v>-2526433.6082287403</v>
      </c>
      <c r="F69" s="16">
        <f t="shared" si="17"/>
        <v>-2448.7349745924744</v>
      </c>
      <c r="G69" s="30">
        <f t="shared" ref="G69:G100" si="20">-GM*y/pr^3</f>
        <v>2.686178344265457</v>
      </c>
      <c r="H69" s="5">
        <f t="shared" ref="H69:H124" si="21">SQRT(x^2+y^2)</f>
        <v>3423321.7739015762</v>
      </c>
      <c r="I69" s="37"/>
      <c r="J69" s="16">
        <f t="shared" si="18"/>
        <v>3524.0412933721846</v>
      </c>
      <c r="K69" s="8">
        <f t="shared" ref="K69:K100" si="22">SQRT(ax^2+ay^2)</f>
        <v>3.6397761589918884</v>
      </c>
    </row>
    <row r="70" spans="1:11" ht="18" customHeight="1">
      <c r="A70" s="3">
        <f t="shared" ref="A70:A101" si="23">A69+dt</f>
        <v>3900</v>
      </c>
      <c r="B70" s="29">
        <f t="shared" ref="B70:B101" si="24">B69+vx*dt</f>
        <v>-2149137.1341415332</v>
      </c>
      <c r="C70" s="16">
        <f t="shared" si="16"/>
        <v>2681.6436863947119</v>
      </c>
      <c r="D70" s="30">
        <f t="shared" si="19"/>
        <v>2.2865212045426282</v>
      </c>
      <c r="E70" s="29">
        <f t="shared" ref="E70:E101" si="25">E69+vy*dt</f>
        <v>-2663687.4646649333</v>
      </c>
      <c r="F70" s="16">
        <f t="shared" si="17"/>
        <v>-2287.5642739365471</v>
      </c>
      <c r="G70" s="30">
        <f t="shared" si="20"/>
        <v>2.8339642796519948</v>
      </c>
      <c r="H70" s="5">
        <f t="shared" si="21"/>
        <v>3422575.2483706158</v>
      </c>
      <c r="I70" s="37"/>
      <c r="J70" s="16">
        <f t="shared" si="18"/>
        <v>3524.792641868662</v>
      </c>
      <c r="K70" s="8">
        <f t="shared" si="22"/>
        <v>3.6413641341077825</v>
      </c>
    </row>
    <row r="71" spans="1:11" ht="18" customHeight="1">
      <c r="A71" s="3">
        <f t="shared" si="23"/>
        <v>3960</v>
      </c>
      <c r="B71" s="29">
        <f t="shared" si="24"/>
        <v>-1980007.036621497</v>
      </c>
      <c r="C71" s="16">
        <f t="shared" ref="C71:C102" si="26">C70+D70*dt</f>
        <v>2818.8349586672698</v>
      </c>
      <c r="D71" s="30">
        <f t="shared" si="19"/>
        <v>2.1080285572353672</v>
      </c>
      <c r="E71" s="29">
        <f t="shared" si="25"/>
        <v>-2790739.0496943789</v>
      </c>
      <c r="F71" s="16">
        <f t="shared" ref="F71:F102" si="27">F70+G70*dt</f>
        <v>-2117.5264171574272</v>
      </c>
      <c r="G71" s="30">
        <f t="shared" si="20"/>
        <v>2.9711801542815639</v>
      </c>
      <c r="H71" s="5">
        <f t="shared" si="21"/>
        <v>3421790.8043245026</v>
      </c>
      <c r="I71" s="37"/>
      <c r="J71" s="16">
        <f t="shared" si="18"/>
        <v>3525.5848665950843</v>
      </c>
      <c r="K71" s="8">
        <f t="shared" si="22"/>
        <v>3.6430338877529596</v>
      </c>
    </row>
    <row r="72" spans="1:11" ht="18" customHeight="1">
      <c r="A72" s="3">
        <f t="shared" si="23"/>
        <v>4020</v>
      </c>
      <c r="B72" s="29">
        <f t="shared" si="24"/>
        <v>-1803288.0362954135</v>
      </c>
      <c r="C72" s="16">
        <f t="shared" si="26"/>
        <v>2945.3166721013918</v>
      </c>
      <c r="D72" s="30">
        <f t="shared" si="19"/>
        <v>1.9212632750040142</v>
      </c>
      <c r="E72" s="29">
        <f t="shared" si="25"/>
        <v>-2907094.386168411</v>
      </c>
      <c r="F72" s="16">
        <f t="shared" si="27"/>
        <v>-1939.2556079005333</v>
      </c>
      <c r="G72" s="30">
        <f t="shared" si="20"/>
        <v>3.0972831675797385</v>
      </c>
      <c r="H72" s="5">
        <f t="shared" si="21"/>
        <v>3420971.4281089893</v>
      </c>
      <c r="I72" s="37"/>
      <c r="J72" s="16">
        <f t="shared" si="18"/>
        <v>3526.4149800799232</v>
      </c>
      <c r="K72" s="8">
        <f t="shared" si="22"/>
        <v>3.6447792240479986</v>
      </c>
    </row>
    <row r="73" spans="1:11" ht="18" customHeight="1">
      <c r="A73" s="3">
        <f t="shared" si="23"/>
        <v>4080</v>
      </c>
      <c r="B73" s="29">
        <f t="shared" si="24"/>
        <v>-1619652.4881793156</v>
      </c>
      <c r="C73" s="16">
        <f t="shared" si="26"/>
        <v>3060.5924686016324</v>
      </c>
      <c r="D73" s="30">
        <f t="shared" si="19"/>
        <v>1.726902578714693</v>
      </c>
      <c r="E73" s="29">
        <f t="shared" si="25"/>
        <v>-3012299.5032391557</v>
      </c>
      <c r="F73" s="16">
        <f t="shared" si="27"/>
        <v>-1753.4186178457489</v>
      </c>
      <c r="G73" s="30">
        <f t="shared" si="20"/>
        <v>3.2117678440097372</v>
      </c>
      <c r="H73" s="5">
        <f t="shared" si="21"/>
        <v>3420120.2434534831</v>
      </c>
      <c r="I73" s="37"/>
      <c r="J73" s="16">
        <f t="shared" si="18"/>
        <v>3527.2798454714548</v>
      </c>
      <c r="K73" s="8">
        <f t="shared" si="22"/>
        <v>3.6465936434138659</v>
      </c>
    </row>
    <row r="74" spans="1:11" ht="18" customHeight="1">
      <c r="A74" s="3">
        <f t="shared" si="23"/>
        <v>4140</v>
      </c>
      <c r="B74" s="29">
        <f t="shared" si="24"/>
        <v>-1429800.0907798447</v>
      </c>
      <c r="C74" s="16">
        <f t="shared" si="26"/>
        <v>3164.2066233245141</v>
      </c>
      <c r="D74" s="30">
        <f t="shared" si="19"/>
        <v>1.5256555533831038</v>
      </c>
      <c r="E74" s="29">
        <f t="shared" si="25"/>
        <v>-3105942.2560714656</v>
      </c>
      <c r="F74" s="16">
        <f t="shared" si="27"/>
        <v>-1560.7125472051648</v>
      </c>
      <c r="G74" s="30">
        <f t="shared" si="20"/>
        <v>3.3141682407350679</v>
      </c>
      <c r="H74" s="5">
        <f t="shared" si="21"/>
        <v>3419240.5001175855</v>
      </c>
      <c r="I74" s="37"/>
      <c r="J74" s="16">
        <f t="shared" si="18"/>
        <v>3528.1761875074149</v>
      </c>
      <c r="K74" s="8">
        <f t="shared" si="22"/>
        <v>3.6484703637916094</v>
      </c>
    </row>
    <row r="75" spans="1:11" ht="18" customHeight="1">
      <c r="A75" s="3">
        <f t="shared" si="23"/>
        <v>4200</v>
      </c>
      <c r="B75" s="29">
        <f t="shared" si="24"/>
        <v>-1234455.3333881947</v>
      </c>
      <c r="C75" s="16">
        <f t="shared" si="26"/>
        <v>3255.7459565275003</v>
      </c>
      <c r="D75" s="30">
        <f t="shared" si="19"/>
        <v>1.3182610541858883</v>
      </c>
      <c r="E75" s="29">
        <f t="shared" si="25"/>
        <v>-3187654.0032371292</v>
      </c>
      <c r="F75" s="16">
        <f t="shared" si="27"/>
        <v>-1361.8624527610607</v>
      </c>
      <c r="G75" s="30">
        <f t="shared" si="20"/>
        <v>3.4040600846639202</v>
      </c>
      <c r="H75" s="5">
        <f t="shared" si="21"/>
        <v>3418335.5620073718</v>
      </c>
      <c r="I75" s="37"/>
      <c r="J75" s="16">
        <f t="shared" si="18"/>
        <v>3529.1006040754264</v>
      </c>
      <c r="K75" s="8">
        <f t="shared" si="22"/>
        <v>3.6504023431651236</v>
      </c>
    </row>
    <row r="76" spans="1:11" ht="18" customHeight="1">
      <c r="A76" s="3">
        <f t="shared" si="23"/>
        <v>4260</v>
      </c>
      <c r="B76" s="29">
        <f t="shared" si="24"/>
        <v>-1034364.8362014755</v>
      </c>
      <c r="C76" s="16">
        <f t="shared" si="26"/>
        <v>3334.8416197786537</v>
      </c>
      <c r="D76" s="30">
        <f t="shared" si="19"/>
        <v>1.1054854538213628</v>
      </c>
      <c r="E76" s="29">
        <f t="shared" si="25"/>
        <v>-3257111.1340980027</v>
      </c>
      <c r="F76" s="16">
        <f t="shared" si="27"/>
        <v>-1157.6188476812254</v>
      </c>
      <c r="G76" s="30">
        <f t="shared" si="20"/>
        <v>3.4810628263890395</v>
      </c>
      <c r="H76" s="5">
        <f t="shared" si="21"/>
        <v>3417408.8947966532</v>
      </c>
      <c r="I76" s="37"/>
      <c r="J76" s="16">
        <f t="shared" si="18"/>
        <v>3530.0495783366446</v>
      </c>
      <c r="K76" s="8">
        <f t="shared" si="22"/>
        <v>3.6523823033573954</v>
      </c>
    </row>
    <row r="77" spans="1:11" ht="18" customHeight="1">
      <c r="A77" s="3">
        <f t="shared" si="23"/>
        <v>4320</v>
      </c>
      <c r="B77" s="29">
        <f t="shared" si="24"/>
        <v>-830294.59138099931</v>
      </c>
      <c r="C77" s="16">
        <f t="shared" si="26"/>
        <v>3401.1707470079355</v>
      </c>
      <c r="D77" s="30">
        <f t="shared" si="19"/>
        <v>0.88812023047946564</v>
      </c>
      <c r="E77" s="29">
        <f t="shared" si="25"/>
        <v>-3314036.4387838757</v>
      </c>
      <c r="F77" s="16">
        <f t="shared" si="27"/>
        <v>-948.75507809788303</v>
      </c>
      <c r="G77" s="30">
        <f t="shared" si="20"/>
        <v>3.5448415976486842</v>
      </c>
      <c r="H77" s="5">
        <f t="shared" si="21"/>
        <v>3416464.0530911274</v>
      </c>
      <c r="I77" s="37"/>
      <c r="J77" s="16">
        <f t="shared" si="18"/>
        <v>3531.0194913819205</v>
      </c>
      <c r="K77" s="8">
        <f t="shared" si="22"/>
        <v>3.6544027550623612</v>
      </c>
    </row>
    <row r="78" spans="1:11" ht="18" customHeight="1">
      <c r="A78" s="3">
        <f t="shared" si="23"/>
        <v>4380</v>
      </c>
      <c r="B78" s="29">
        <f t="shared" si="24"/>
        <v>-623027.11373079708</v>
      </c>
      <c r="C78" s="16">
        <f t="shared" si="26"/>
        <v>3454.4579608367035</v>
      </c>
      <c r="D78" s="30">
        <f t="shared" si="19"/>
        <v>0.66697939693952335</v>
      </c>
      <c r="E78" s="29">
        <f t="shared" si="25"/>
        <v>-3358200.3137182132</v>
      </c>
      <c r="F78" s="16">
        <f t="shared" si="27"/>
        <v>-736.06458223896198</v>
      </c>
      <c r="G78" s="30">
        <f t="shared" si="20"/>
        <v>3.5951090581488008</v>
      </c>
      <c r="H78" s="5">
        <f t="shared" si="21"/>
        <v>3415504.6671759696</v>
      </c>
      <c r="I78" s="37"/>
      <c r="J78" s="16">
        <f t="shared" si="18"/>
        <v>3532.0066353865609</v>
      </c>
      <c r="K78" s="8">
        <f t="shared" si="22"/>
        <v>3.6564560240655659</v>
      </c>
    </row>
    <row r="79" spans="1:11" ht="18" customHeight="1">
      <c r="A79" s="3">
        <f t="shared" si="23"/>
        <v>4440</v>
      </c>
      <c r="B79" s="29">
        <f t="shared" si="24"/>
        <v>-413358.51025161258</v>
      </c>
      <c r="C79" s="16">
        <f t="shared" si="26"/>
        <v>3494.4767246530751</v>
      </c>
      <c r="D79" s="30">
        <f t="shared" si="19"/>
        <v>0.44289677271625183</v>
      </c>
      <c r="E79" s="29">
        <f t="shared" si="25"/>
        <v>-3389421.7960432153</v>
      </c>
      <c r="F79" s="16">
        <f t="shared" si="27"/>
        <v>-520.35803875003398</v>
      </c>
      <c r="G79" s="30">
        <f t="shared" si="20"/>
        <v>3.6316271169254484</v>
      </c>
      <c r="H79" s="5">
        <f t="shared" si="21"/>
        <v>3414534.4293900812</v>
      </c>
      <c r="I79" s="37"/>
      <c r="J79" s="16">
        <f t="shared" si="18"/>
        <v>3533.0072272263842</v>
      </c>
      <c r="K79" s="8">
        <f t="shared" si="22"/>
        <v>3.6585342785971973</v>
      </c>
    </row>
    <row r="80" spans="1:11" ht="18" customHeight="1">
      <c r="A80" s="3">
        <f t="shared" si="23"/>
        <v>4500</v>
      </c>
      <c r="B80" s="29">
        <f t="shared" si="24"/>
        <v>-202095.47839064957</v>
      </c>
      <c r="C80" s="16">
        <f t="shared" si="26"/>
        <v>3521.0505310160502</v>
      </c>
      <c r="D80" s="30">
        <f t="shared" si="19"/>
        <v>0.21672310270762432</v>
      </c>
      <c r="E80" s="29">
        <f t="shared" si="25"/>
        <v>-3407569.4207472857</v>
      </c>
      <c r="F80" s="16">
        <f t="shared" si="27"/>
        <v>-302.46041173450709</v>
      </c>
      <c r="G80" s="30">
        <f t="shared" si="20"/>
        <v>3.6542085129112034</v>
      </c>
      <c r="H80" s="5">
        <f t="shared" si="21"/>
        <v>3413557.0801728126</v>
      </c>
      <c r="I80" s="37"/>
      <c r="J80" s="16">
        <f t="shared" si="18"/>
        <v>3534.0174225143569</v>
      </c>
      <c r="K80" s="8">
        <f t="shared" si="22"/>
        <v>3.6606295577509513</v>
      </c>
    </row>
    <row r="81" spans="1:11" ht="18" customHeight="1">
      <c r="A81" s="3">
        <f t="shared" si="23"/>
        <v>4560</v>
      </c>
      <c r="B81" s="29">
        <f t="shared" si="24"/>
        <v>9947.7566400608921</v>
      </c>
      <c r="C81" s="16">
        <f t="shared" si="26"/>
        <v>3534.0539171785076</v>
      </c>
      <c r="D81" s="30">
        <f t="shared" si="19"/>
        <v>-1.0676972552015038E-2</v>
      </c>
      <c r="E81" s="29">
        <f t="shared" si="25"/>
        <v>-3412561.8948048758</v>
      </c>
      <c r="F81" s="16">
        <f t="shared" si="27"/>
        <v>-83.207900959834888</v>
      </c>
      <c r="G81" s="30">
        <f t="shared" si="20"/>
        <v>3.6627182390200748</v>
      </c>
      <c r="H81" s="5">
        <f t="shared" si="21"/>
        <v>3412576.3938315599</v>
      </c>
      <c r="I81" s="37"/>
      <c r="J81" s="16">
        <f t="shared" si="18"/>
        <v>3535.033330013579</v>
      </c>
      <c r="K81" s="8">
        <f t="shared" si="22"/>
        <v>3.6627338008915133</v>
      </c>
    </row>
    <row r="82" spans="1:11" ht="18" customHeight="1">
      <c r="A82" s="3">
        <f t="shared" si="23"/>
        <v>4620</v>
      </c>
      <c r="B82" s="29">
        <f t="shared" si="24"/>
        <v>221952.55456958411</v>
      </c>
      <c r="C82" s="16">
        <f t="shared" si="26"/>
        <v>3533.4132988253868</v>
      </c>
      <c r="D82" s="30">
        <f t="shared" si="19"/>
        <v>-0.23842808818165825</v>
      </c>
      <c r="E82" s="29">
        <f t="shared" si="25"/>
        <v>-3404368.5832019937</v>
      </c>
      <c r="F82" s="16">
        <f t="shared" si="27"/>
        <v>136.55519338136961</v>
      </c>
      <c r="G82" s="30">
        <f t="shared" si="20"/>
        <v>3.6570747939018546</v>
      </c>
      <c r="H82" s="5">
        <f t="shared" si="21"/>
        <v>3411596.1640810766</v>
      </c>
      <c r="I82" s="37"/>
      <c r="J82" s="16">
        <f t="shared" si="18"/>
        <v>3536.0510263789361</v>
      </c>
      <c r="K82" s="8">
        <f t="shared" si="22"/>
        <v>3.6648388779626115</v>
      </c>
    </row>
    <row r="83" spans="1:11" ht="18" customHeight="1">
      <c r="A83" s="3">
        <f t="shared" si="23"/>
        <v>4680</v>
      </c>
      <c r="B83" s="29">
        <f t="shared" si="24"/>
        <v>433099.01138165337</v>
      </c>
      <c r="C83" s="16">
        <f t="shared" si="26"/>
        <v>3519.1076135344874</v>
      </c>
      <c r="D83" s="30">
        <f t="shared" si="19"/>
        <v>-0.4656474591078098</v>
      </c>
      <c r="E83" s="29">
        <f t="shared" si="25"/>
        <v>-3383009.8023410649</v>
      </c>
      <c r="F83" s="16">
        <f t="shared" si="27"/>
        <v>355.97968101548088</v>
      </c>
      <c r="G83" s="30">
        <f t="shared" si="20"/>
        <v>3.637251245555861</v>
      </c>
      <c r="H83" s="5">
        <f t="shared" si="21"/>
        <v>3410620.1894077118</v>
      </c>
      <c r="I83" s="37"/>
      <c r="J83" s="16">
        <f t="shared" si="18"/>
        <v>3537.0665711762167</v>
      </c>
      <c r="K83" s="8">
        <f t="shared" si="22"/>
        <v>3.6669366205964375</v>
      </c>
    </row>
    <row r="84" spans="1:11" ht="18" customHeight="1">
      <c r="A84" s="3">
        <f t="shared" si="23"/>
        <v>4740</v>
      </c>
      <c r="B84" s="29">
        <f t="shared" si="24"/>
        <v>642569.13734093448</v>
      </c>
      <c r="C84" s="16">
        <f t="shared" si="26"/>
        <v>3491.168765988019</v>
      </c>
      <c r="D84" s="30">
        <f t="shared" si="19"/>
        <v>-0.6914483065240653</v>
      </c>
      <c r="E84" s="29">
        <f t="shared" si="25"/>
        <v>-3348556.9169961349</v>
      </c>
      <c r="F84" s="16">
        <f t="shared" si="27"/>
        <v>574.21475574883254</v>
      </c>
      <c r="G84" s="30">
        <f t="shared" si="20"/>
        <v>3.6032760912510833</v>
      </c>
      <c r="H84" s="5">
        <f t="shared" si="21"/>
        <v>3409652.2583139958</v>
      </c>
      <c r="I84" s="37"/>
      <c r="J84" s="16">
        <f t="shared" si="18"/>
        <v>3538.0760221241712</v>
      </c>
      <c r="K84" s="8">
        <f t="shared" si="22"/>
        <v>3.6690188539140385</v>
      </c>
    </row>
    <row r="85" spans="1:11" ht="18" customHeight="1">
      <c r="A85" s="3">
        <f t="shared" si="23"/>
        <v>4800</v>
      </c>
      <c r="B85" s="29">
        <f t="shared" si="24"/>
        <v>849550.04939672898</v>
      </c>
      <c r="C85" s="16">
        <f t="shared" si="26"/>
        <v>3449.6818675965751</v>
      </c>
      <c r="D85" s="30">
        <f t="shared" si="19"/>
        <v>-0.91494339418841042</v>
      </c>
      <c r="E85" s="29">
        <f t="shared" si="25"/>
        <v>-3301132.2377227009</v>
      </c>
      <c r="F85" s="16">
        <f t="shared" si="27"/>
        <v>790.41132122389752</v>
      </c>
      <c r="G85" s="30">
        <f t="shared" si="20"/>
        <v>3.5552338986873822</v>
      </c>
      <c r="H85" s="5">
        <f t="shared" si="21"/>
        <v>3408696.1345010018</v>
      </c>
      <c r="I85" s="37"/>
      <c r="J85" s="16">
        <f t="shared" si="18"/>
        <v>3539.0754505016562</v>
      </c>
      <c r="K85" s="8">
        <f t="shared" si="22"/>
        <v>3.6710774288953498</v>
      </c>
    </row>
    <row r="86" spans="1:11" ht="18" customHeight="1">
      <c r="A86" s="3">
        <f t="shared" si="23"/>
        <v>4860</v>
      </c>
      <c r="B86" s="29">
        <f t="shared" si="24"/>
        <v>1053237.1652334451</v>
      </c>
      <c r="C86" s="16">
        <f t="shared" si="26"/>
        <v>3394.7852639452703</v>
      </c>
      <c r="D86" s="30">
        <f t="shared" si="19"/>
        <v>-1.1352486601826532</v>
      </c>
      <c r="E86" s="29">
        <f t="shared" si="25"/>
        <v>-3240908.7164139925</v>
      </c>
      <c r="F86" s="16">
        <f t="shared" si="27"/>
        <v>1003.7253551451404</v>
      </c>
      <c r="G86" s="30">
        <f t="shared" si="20"/>
        <v>3.4932657140595511</v>
      </c>
      <c r="H86" s="5">
        <f t="shared" si="21"/>
        <v>3407755.542047753</v>
      </c>
      <c r="I86" s="37"/>
      <c r="J86" s="16">
        <f t="shared" si="18"/>
        <v>3540.0609566589665</v>
      </c>
      <c r="K86" s="8">
        <f t="shared" si="22"/>
        <v>3.6731042551866802</v>
      </c>
    </row>
    <row r="87" spans="1:11" ht="18" customHeight="1">
      <c r="A87" s="3">
        <f t="shared" si="23"/>
        <v>4920</v>
      </c>
      <c r="B87" s="29">
        <f t="shared" si="24"/>
        <v>1252837.3858935037</v>
      </c>
      <c r="C87" s="16">
        <f t="shared" si="26"/>
        <v>3326.6703443343113</v>
      </c>
      <c r="D87" s="30">
        <f t="shared" si="19"/>
        <v>-1.3514869278818749</v>
      </c>
      <c r="E87" s="29">
        <f t="shared" si="25"/>
        <v>-3168109.4385346696</v>
      </c>
      <c r="F87" s="16">
        <f t="shared" si="27"/>
        <v>1213.3212979887135</v>
      </c>
      <c r="G87" s="30">
        <f t="shared" si="20"/>
        <v>3.4175692236588082</v>
      </c>
      <c r="H87" s="5">
        <f t="shared" si="21"/>
        <v>3406834.1506485059</v>
      </c>
      <c r="I87" s="37"/>
      <c r="J87" s="16">
        <f t="shared" si="18"/>
        <v>3541.0286855695454</v>
      </c>
      <c r="K87" s="8">
        <f t="shared" si="22"/>
        <v>3.6750913342032003</v>
      </c>
    </row>
    <row r="88" spans="1:11" ht="18" customHeight="1">
      <c r="A88" s="3">
        <f t="shared" si="23"/>
        <v>4980</v>
      </c>
      <c r="B88" s="29">
        <f t="shared" si="24"/>
        <v>1447572.2536131877</v>
      </c>
      <c r="C88" s="16">
        <f t="shared" si="26"/>
        <v>3245.5811286613989</v>
      </c>
      <c r="D88" s="30">
        <f t="shared" si="19"/>
        <v>-1.5627916780687738</v>
      </c>
      <c r="E88" s="29">
        <f t="shared" si="25"/>
        <v>-3083006.9114501751</v>
      </c>
      <c r="F88" s="16">
        <f t="shared" si="27"/>
        <v>1418.375451408242</v>
      </c>
      <c r="G88" s="30">
        <f t="shared" si="20"/>
        <v>3.3283986568661548</v>
      </c>
      <c r="H88" s="5">
        <f t="shared" si="21"/>
        <v>3405935.5609700414</v>
      </c>
      <c r="I88" s="37"/>
      <c r="J88" s="16">
        <f t="shared" si="18"/>
        <v>3541.9748423556789</v>
      </c>
      <c r="K88" s="8">
        <f t="shared" si="22"/>
        <v>3.6770307923743903</v>
      </c>
    </row>
    <row r="89" spans="1:11" ht="18" customHeight="1">
      <c r="A89" s="3">
        <f t="shared" si="23"/>
        <v>5040</v>
      </c>
      <c r="B89" s="29">
        <f t="shared" si="24"/>
        <v>1636681.0712918241</v>
      </c>
      <c r="C89" s="16">
        <f t="shared" si="26"/>
        <v>3151.8136279772725</v>
      </c>
      <c r="D89" s="30">
        <f t="shared" si="19"/>
        <v>-1.7683108624114072</v>
      </c>
      <c r="E89" s="29">
        <f t="shared" si="25"/>
        <v>-2985922.1492009624</v>
      </c>
      <c r="F89" s="16">
        <f t="shared" si="27"/>
        <v>1618.0793708202114</v>
      </c>
      <c r="G89" s="30">
        <f t="shared" si="20"/>
        <v>3.2260644198563182</v>
      </c>
      <c r="H89" s="5">
        <f t="shared" si="21"/>
        <v>3405063.2901920998</v>
      </c>
      <c r="I89" s="37"/>
      <c r="J89" s="16">
        <f t="shared" si="18"/>
        <v>3542.8957077194905</v>
      </c>
      <c r="K89" s="8">
        <f t="shared" si="22"/>
        <v>3.6789149143714996</v>
      </c>
    </row>
    <row r="90" spans="1:11" ht="18" customHeight="1">
      <c r="A90" s="3">
        <f t="shared" si="23"/>
        <v>5100</v>
      </c>
      <c r="B90" s="29">
        <f t="shared" si="24"/>
        <v>1819423.9698657794</v>
      </c>
      <c r="C90" s="16">
        <f t="shared" si="26"/>
        <v>3045.714976232588</v>
      </c>
      <c r="D90" s="30">
        <f t="shared" si="19"/>
        <v>-1.9672107369366092</v>
      </c>
      <c r="E90" s="29">
        <f t="shared" si="25"/>
        <v>-2877223.5550402668</v>
      </c>
      <c r="F90" s="16">
        <f t="shared" si="27"/>
        <v>1811.6432360115905</v>
      </c>
      <c r="G90" s="30">
        <f t="shared" si="20"/>
        <v>3.1109324510326664</v>
      </c>
      <c r="H90" s="5">
        <f t="shared" si="21"/>
        <v>3404220.757794756</v>
      </c>
      <c r="I90" s="37"/>
      <c r="J90" s="16">
        <f t="shared" si="18"/>
        <v>3543.787653208643</v>
      </c>
      <c r="K90" s="8">
        <f t="shared" si="22"/>
        <v>3.6807361761482973</v>
      </c>
    </row>
    <row r="91" spans="1:11" ht="18" customHeight="1">
      <c r="A91" s="3">
        <f t="shared" si="23"/>
        <v>5160</v>
      </c>
      <c r="B91" s="29">
        <f t="shared" si="24"/>
        <v>1995084.9097867629</v>
      </c>
      <c r="C91" s="16">
        <f t="shared" si="26"/>
        <v>2927.6823320163912</v>
      </c>
      <c r="D91" s="30">
        <f t="shared" si="19"/>
        <v>-2.1586796927085157</v>
      </c>
      <c r="E91" s="29">
        <f t="shared" si="25"/>
        <v>-2757325.604055854</v>
      </c>
      <c r="F91" s="16">
        <f t="shared" si="27"/>
        <v>1998.2991830735505</v>
      </c>
      <c r="G91" s="30">
        <f t="shared" si="20"/>
        <v>2.9834232911404208</v>
      </c>
      <c r="H91" s="5">
        <f t="shared" si="21"/>
        <v>3403411.271656841</v>
      </c>
      <c r="I91" s="37"/>
      <c r="J91" s="16">
        <f t="shared" si="18"/>
        <v>3544.64715624466</v>
      </c>
      <c r="K91" s="8">
        <f t="shared" si="22"/>
        <v>3.6824872776197437</v>
      </c>
    </row>
    <row r="92" spans="1:11" ht="18" customHeight="1">
      <c r="A92" s="3">
        <f t="shared" si="23"/>
        <v>5220</v>
      </c>
      <c r="B92" s="29">
        <f t="shared" si="24"/>
        <v>2162974.6028139959</v>
      </c>
      <c r="C92" s="16">
        <f t="shared" si="26"/>
        <v>2798.1615504538804</v>
      </c>
      <c r="D92" s="30">
        <f t="shared" si="19"/>
        <v>-2.3419320596943893</v>
      </c>
      <c r="E92" s="29">
        <f t="shared" si="25"/>
        <v>-2626687.3292233357</v>
      </c>
      <c r="F92" s="16">
        <f t="shared" si="27"/>
        <v>2177.3045805419756</v>
      </c>
      <c r="G92" s="30">
        <f t="shared" si="20"/>
        <v>2.8440108631410306</v>
      </c>
      <c r="H92" s="5">
        <f t="shared" si="21"/>
        <v>3402638.0145294303</v>
      </c>
      <c r="I92" s="37"/>
      <c r="J92" s="16">
        <f t="shared" si="18"/>
        <v>3545.4708148407499</v>
      </c>
      <c r="K92" s="8">
        <f t="shared" si="22"/>
        <v>3.6841611747979481</v>
      </c>
    </row>
    <row r="93" spans="1:11" ht="18" customHeight="1">
      <c r="A93" s="3">
        <f t="shared" si="23"/>
        <v>5280</v>
      </c>
      <c r="B93" s="29">
        <f t="shared" si="24"/>
        <v>2322433.3404263291</v>
      </c>
      <c r="C93" s="16">
        <f t="shared" si="26"/>
        <v>2657.6456268722172</v>
      </c>
      <c r="D93" s="30">
        <f t="shared" si="19"/>
        <v>-2.5162118587987221</v>
      </c>
      <c r="E93" s="29">
        <f t="shared" si="25"/>
        <v>-2485810.6152835093</v>
      </c>
      <c r="F93" s="16">
        <f t="shared" si="27"/>
        <v>2347.9452323304376</v>
      </c>
      <c r="G93" s="30">
        <f t="shared" si="20"/>
        <v>2.6932209592529857</v>
      </c>
      <c r="H93" s="5">
        <f t="shared" si="21"/>
        <v>3401904.0309479595</v>
      </c>
      <c r="I93" s="37"/>
      <c r="J93" s="16">
        <f t="shared" si="18"/>
        <v>3546.2553619354958</v>
      </c>
      <c r="K93" s="8">
        <f t="shared" si="22"/>
        <v>3.6857511112009305</v>
      </c>
    </row>
    <row r="94" spans="1:11" ht="18" customHeight="1">
      <c r="A94" s="3">
        <f t="shared" si="23"/>
        <v>5340</v>
      </c>
      <c r="B94" s="29">
        <f t="shared" si="24"/>
        <v>2472833.7153469869</v>
      </c>
      <c r="C94" s="16">
        <f t="shared" si="26"/>
        <v>2506.6729153442939</v>
      </c>
      <c r="D94" s="30">
        <f t="shared" si="19"/>
        <v>-2.6807964762995691</v>
      </c>
      <c r="E94" s="29">
        <f t="shared" si="25"/>
        <v>-2335238.305890372</v>
      </c>
      <c r="F94" s="16">
        <f t="shared" si="27"/>
        <v>2509.5384898856169</v>
      </c>
      <c r="G94" s="30">
        <f t="shared" si="20"/>
        <v>2.5316294350476545</v>
      </c>
      <c r="H94" s="5">
        <f t="shared" si="21"/>
        <v>3401212.2146456135</v>
      </c>
      <c r="I94" s="37"/>
      <c r="J94" s="16">
        <f t="shared" si="18"/>
        <v>3546.9976792687703</v>
      </c>
      <c r="K94" s="8">
        <f t="shared" si="22"/>
        <v>3.6872506483476131</v>
      </c>
    </row>
    <row r="95" spans="1:11" ht="18" customHeight="1">
      <c r="A95" s="3">
        <f t="shared" si="23"/>
        <v>5400</v>
      </c>
      <c r="B95" s="29">
        <f t="shared" si="24"/>
        <v>2613583.2229529661</v>
      </c>
      <c r="C95" s="16">
        <f t="shared" si="26"/>
        <v>2345.82512676632</v>
      </c>
      <c r="D95" s="30">
        <f t="shared" si="19"/>
        <v>-2.835000234452866</v>
      </c>
      <c r="E95" s="29">
        <f t="shared" si="25"/>
        <v>-2175552.1305310633</v>
      </c>
      <c r="F95" s="16">
        <f t="shared" si="27"/>
        <v>2661.4362559884762</v>
      </c>
      <c r="G95" s="30">
        <f t="shared" si="20"/>
        <v>2.3598601131022754</v>
      </c>
      <c r="H95" s="5">
        <f t="shared" si="21"/>
        <v>3400565.2965293084</v>
      </c>
      <c r="I95" s="37"/>
      <c r="J95" s="16">
        <f t="shared" si="18"/>
        <v>3547.694810726844</v>
      </c>
      <c r="K95" s="8">
        <f t="shared" si="22"/>
        <v>3.6886536951520523</v>
      </c>
    </row>
    <row r="96" spans="1:11" ht="18" customHeight="1">
      <c r="A96" s="3">
        <f t="shared" si="23"/>
        <v>5460</v>
      </c>
      <c r="B96" s="29">
        <f t="shared" si="24"/>
        <v>2744126.7297149152</v>
      </c>
      <c r="C96" s="16">
        <f t="shared" si="26"/>
        <v>2175.7251126991478</v>
      </c>
      <c r="D96" s="30">
        <f t="shared" si="19"/>
        <v>-2.9781778318620442</v>
      </c>
      <c r="E96" s="29">
        <f t="shared" si="25"/>
        <v>-2007370.4587645866</v>
      </c>
      <c r="F96" s="16">
        <f t="shared" si="27"/>
        <v>2803.0278627746129</v>
      </c>
      <c r="G96" s="30">
        <f t="shared" si="20"/>
        <v>2.178582401421568</v>
      </c>
      <c r="H96" s="5">
        <f t="shared" si="21"/>
        <v>3399965.8332778318</v>
      </c>
      <c r="I96" s="37"/>
      <c r="J96" s="16">
        <f t="shared" si="18"/>
        <v>3548.3439750847906</v>
      </c>
      <c r="K96" s="8">
        <f t="shared" si="22"/>
        <v>3.6899545360313413</v>
      </c>
    </row>
    <row r="97" spans="1:11" ht="18" customHeight="1">
      <c r="A97" s="3">
        <f t="shared" si="23"/>
        <v>5520</v>
      </c>
      <c r="B97" s="29">
        <f t="shared" si="24"/>
        <v>2863948.7962821606</v>
      </c>
      <c r="C97" s="16">
        <f t="shared" si="26"/>
        <v>1997.0344427874252</v>
      </c>
      <c r="D97" s="30">
        <f t="shared" si="19"/>
        <v>-3.1097276273579273</v>
      </c>
      <c r="E97" s="29">
        <f t="shared" si="25"/>
        <v>-1831345.8903529921</v>
      </c>
      <c r="F97" s="16">
        <f t="shared" si="27"/>
        <v>2933.742806859907</v>
      </c>
      <c r="G97" s="30">
        <f t="shared" si="20"/>
        <v>1.9885086346068952</v>
      </c>
      <c r="H97" s="5">
        <f t="shared" si="21"/>
        <v>3399416.1966194771</v>
      </c>
      <c r="I97" s="37"/>
      <c r="J97" s="16">
        <f t="shared" si="18"/>
        <v>3548.942578076113</v>
      </c>
      <c r="K97" s="8">
        <f t="shared" si="22"/>
        <v>3.6911478575450407</v>
      </c>
    </row>
    <row r="98" spans="1:11" ht="18" customHeight="1">
      <c r="A98" s="3">
        <f t="shared" si="23"/>
        <v>5580</v>
      </c>
      <c r="B98" s="29">
        <f t="shared" si="24"/>
        <v>2972575.8433909174</v>
      </c>
      <c r="C98" s="16">
        <f t="shared" si="26"/>
        <v>1810.4507851459496</v>
      </c>
      <c r="D98" s="30">
        <f t="shared" si="19"/>
        <v>-3.2290947416086637</v>
      </c>
      <c r="E98" s="29">
        <f t="shared" si="25"/>
        <v>-1648162.690856813</v>
      </c>
      <c r="F98" s="16">
        <f t="shared" si="27"/>
        <v>3053.0533249363207</v>
      </c>
      <c r="G98" s="30">
        <f t="shared" si="20"/>
        <v>1.7903911485367694</v>
      </c>
      <c r="H98" s="5">
        <f t="shared" si="21"/>
        <v>3398918.5633438756</v>
      </c>
      <c r="I98" s="37"/>
      <c r="J98" s="16">
        <f t="shared" si="18"/>
        <v>3549.4882237218799</v>
      </c>
      <c r="K98" s="8">
        <f t="shared" si="22"/>
        <v>3.6922287733892567</v>
      </c>
    </row>
    <row r="99" spans="1:11" ht="18" customHeight="1">
      <c r="A99" s="3">
        <f t="shared" si="23"/>
        <v>5640</v>
      </c>
      <c r="B99" s="29">
        <f t="shared" si="24"/>
        <v>3069578.1494298833</v>
      </c>
      <c r="C99" s="16">
        <f t="shared" si="26"/>
        <v>1616.7051006494298</v>
      </c>
      <c r="D99" s="30">
        <f t="shared" si="19"/>
        <v>-3.3357739514870004</v>
      </c>
      <c r="E99" s="29">
        <f t="shared" si="25"/>
        <v>-1458534.0832259012</v>
      </c>
      <c r="F99" s="16">
        <f t="shared" si="27"/>
        <v>3160.476793848527</v>
      </c>
      <c r="G99" s="30">
        <f t="shared" si="20"/>
        <v>1.585019102082343</v>
      </c>
      <c r="H99" s="5">
        <f t="shared" si="21"/>
        <v>3398474.9060996473</v>
      </c>
      <c r="I99" s="37"/>
      <c r="J99" s="16">
        <f t="shared" si="18"/>
        <v>3549.9787248546922</v>
      </c>
      <c r="K99" s="8">
        <f t="shared" si="22"/>
        <v>3.6931928475758093</v>
      </c>
    </row>
    <row r="100" spans="1:11" ht="18" customHeight="1">
      <c r="A100" s="3">
        <f t="shared" si="23"/>
        <v>5700</v>
      </c>
      <c r="B100" s="29">
        <f t="shared" si="24"/>
        <v>3154571.6692434959</v>
      </c>
      <c r="C100" s="16">
        <f t="shared" si="26"/>
        <v>1416.5586635602099</v>
      </c>
      <c r="D100" s="30">
        <f t="shared" si="19"/>
        <v>-3.4293123533619396</v>
      </c>
      <c r="E100" s="29">
        <f t="shared" si="25"/>
        <v>-1263199.4068274931</v>
      </c>
      <c r="F100" s="16">
        <f t="shared" si="27"/>
        <v>3255.5779399734674</v>
      </c>
      <c r="G100" s="30">
        <f t="shared" si="20"/>
        <v>1.3732150620727028</v>
      </c>
      <c r="H100" s="5">
        <f t="shared" si="21"/>
        <v>3398086.9850259903</v>
      </c>
      <c r="I100" s="37"/>
      <c r="J100" s="16">
        <f t="shared" si="18"/>
        <v>3550.4121127763992</v>
      </c>
      <c r="K100" s="8">
        <f t="shared" si="22"/>
        <v>3.6940361156361399</v>
      </c>
    </row>
    <row r="101" spans="1:11" ht="18" customHeight="1">
      <c r="A101" s="3">
        <f t="shared" si="23"/>
        <v>5760</v>
      </c>
      <c r="B101" s="29">
        <f t="shared" si="24"/>
        <v>3227219.6645850055</v>
      </c>
      <c r="C101" s="16">
        <f t="shared" si="26"/>
        <v>1210.7999223584934</v>
      </c>
      <c r="D101" s="30">
        <f t="shared" ref="D101:D124" si="28">-GM*x/pr^3</f>
        <v>-3.5093117729471301</v>
      </c>
      <c r="E101" s="29">
        <f t="shared" si="25"/>
        <v>-1062921.1562056234</v>
      </c>
      <c r="F101" s="16">
        <f t="shared" si="27"/>
        <v>3337.9708436978294</v>
      </c>
      <c r="G101" s="30">
        <f t="shared" ref="G101:G124" si="29">-GM*y/pr^3</f>
        <v>1.1558313703032772</v>
      </c>
      <c r="H101" s="5">
        <f t="shared" si="21"/>
        <v>3397756.340262447</v>
      </c>
      <c r="I101" s="37"/>
      <c r="J101" s="16">
        <f t="shared" si="18"/>
        <v>3550.7866459927059</v>
      </c>
      <c r="K101" s="8">
        <f t="shared" ref="K101:K124" si="30">SQRT(ax^2+ay^2)</f>
        <v>3.6947551037007149</v>
      </c>
    </row>
    <row r="102" spans="1:11" ht="18" customHeight="1">
      <c r="A102" s="3">
        <f t="shared" ref="A102:A124" si="31">A101+dt</f>
        <v>5820</v>
      </c>
      <c r="B102" s="29">
        <f t="shared" ref="B102:B124" si="32">B101+vx*dt</f>
        <v>3287234.1375439055</v>
      </c>
      <c r="C102" s="16">
        <f t="shared" si="26"/>
        <v>1000.2412159816656</v>
      </c>
      <c r="D102" s="30">
        <f t="shared" si="28"/>
        <v>-3.5754309011162513</v>
      </c>
      <c r="E102" s="29">
        <f t="shared" ref="E102:E124" si="33">E101+vy*dt</f>
        <v>-858481.91265066178</v>
      </c>
      <c r="F102" s="16">
        <f t="shared" si="27"/>
        <v>3407.3207259160263</v>
      </c>
      <c r="G102" s="30">
        <f t="shared" si="29"/>
        <v>0.93374631380347239</v>
      </c>
      <c r="H102" s="5">
        <f t="shared" si="21"/>
        <v>3397484.2853768081</v>
      </c>
      <c r="I102" s="37"/>
      <c r="J102" s="16">
        <f t="shared" si="18"/>
        <v>3551.1008179725618</v>
      </c>
      <c r="K102" s="8">
        <f t="shared" si="30"/>
        <v>3.6953468453175731</v>
      </c>
    </row>
    <row r="103" spans="1:11" ht="18" customHeight="1">
      <c r="A103" s="3">
        <f t="shared" si="31"/>
        <v>5880</v>
      </c>
      <c r="B103" s="29">
        <f t="shared" si="32"/>
        <v>3334377.059258787</v>
      </c>
      <c r="C103" s="16">
        <f t="shared" ref="C103:C124" si="34">C102+D102*dt</f>
        <v>785.71536191469056</v>
      </c>
      <c r="D103" s="30">
        <f t="shared" si="28"/>
        <v>-3.6273871371669619</v>
      </c>
      <c r="E103" s="29">
        <f t="shared" si="33"/>
        <v>-650681.18236600771</v>
      </c>
      <c r="F103" s="16">
        <f t="shared" ref="F103:F124" si="35">F102+G102*dt</f>
        <v>3463.3455047442344</v>
      </c>
      <c r="G103" s="30">
        <f t="shared" si="29"/>
        <v>0.70786012180509705</v>
      </c>
      <c r="H103" s="5">
        <f t="shared" si="21"/>
        <v>3397271.9017465324</v>
      </c>
      <c r="I103" s="37"/>
      <c r="J103" s="16">
        <f t="shared" si="18"/>
        <v>3551.353363885496</v>
      </c>
      <c r="K103" s="8">
        <f t="shared" si="30"/>
        <v>3.6958088958881863</v>
      </c>
    </row>
    <row r="104" spans="1:11" ht="18" customHeight="1">
      <c r="A104" s="3">
        <f t="shared" si="31"/>
        <v>5940</v>
      </c>
      <c r="B104" s="29">
        <f t="shared" si="32"/>
        <v>3368461.3872798672</v>
      </c>
      <c r="C104" s="16">
        <f t="shared" si="34"/>
        <v>568.07213368467285</v>
      </c>
      <c r="D104" s="30">
        <f t="shared" si="28"/>
        <v>-3.6649581233548019</v>
      </c>
      <c r="E104" s="29">
        <f t="shared" si="33"/>
        <v>-440332.15564285527</v>
      </c>
      <c r="F104" s="16">
        <f t="shared" si="35"/>
        <v>3505.8171120525403</v>
      </c>
      <c r="G104" s="30">
        <f t="shared" si="29"/>
        <v>0.4790908148425605</v>
      </c>
      <c r="H104" s="5">
        <f t="shared" si="21"/>
        <v>3397120.0339241019</v>
      </c>
      <c r="I104" s="37"/>
      <c r="J104" s="16">
        <f t="shared" si="18"/>
        <v>3551.5432662758694</v>
      </c>
      <c r="K104" s="8">
        <f t="shared" si="30"/>
        <v>3.6961393446149806</v>
      </c>
    </row>
    <row r="105" spans="1:11" ht="18" customHeight="1">
      <c r="A105" s="3">
        <f t="shared" si="31"/>
        <v>6000</v>
      </c>
      <c r="B105" s="29">
        <f t="shared" si="32"/>
        <v>3389351.8660568702</v>
      </c>
      <c r="C105" s="16">
        <f t="shared" si="34"/>
        <v>348.17464628338473</v>
      </c>
      <c r="D105" s="30">
        <f t="shared" si="28"/>
        <v>-3.6879829570956932</v>
      </c>
      <c r="E105" s="29">
        <f t="shared" si="33"/>
        <v>-228258.40198626963</v>
      </c>
      <c r="F105" s="16">
        <f t="shared" si="35"/>
        <v>3534.562560943094</v>
      </c>
      <c r="G105" s="30">
        <f t="shared" si="29"/>
        <v>0.24836993313373951</v>
      </c>
      <c r="H105" s="5">
        <f t="shared" si="21"/>
        <v>3397029.2860116051</v>
      </c>
      <c r="I105" s="37"/>
      <c r="J105" s="16">
        <f t="shared" si="18"/>
        <v>3551.6697596391423</v>
      </c>
      <c r="K105" s="8">
        <f t="shared" si="30"/>
        <v>3.6963368238721364</v>
      </c>
    </row>
    <row r="106" spans="1:11" ht="18" customHeight="1">
      <c r="A106" s="3">
        <f t="shared" si="31"/>
        <v>6060</v>
      </c>
      <c r="B106" s="29">
        <f t="shared" si="32"/>
        <v>3396965.6061883289</v>
      </c>
      <c r="C106" s="16">
        <f t="shared" si="34"/>
        <v>126.89566885764313</v>
      </c>
      <c r="D106" s="30">
        <f t="shared" si="28"/>
        <v>-3.6963630700152597</v>
      </c>
      <c r="E106" s="29">
        <f t="shared" si="33"/>
        <v>-15290.516570402542</v>
      </c>
      <c r="F106" s="16">
        <f t="shared" si="35"/>
        <v>3549.4647569311182</v>
      </c>
      <c r="G106" s="30">
        <f t="shared" si="29"/>
        <v>1.6638172806144946E-2</v>
      </c>
      <c r="H106" s="5">
        <f t="shared" si="21"/>
        <v>3397000.019064385</v>
      </c>
      <c r="I106" s="37"/>
      <c r="J106" s="16">
        <f t="shared" si="18"/>
        <v>3551.7323338718684</v>
      </c>
      <c r="K106" s="8">
        <f t="shared" si="30"/>
        <v>3.696400515929918</v>
      </c>
    </row>
    <row r="107" spans="1:11" ht="18" customHeight="1">
      <c r="A107" s="3">
        <f t="shared" si="31"/>
        <v>6120</v>
      </c>
      <c r="B107" s="29">
        <f t="shared" si="32"/>
        <v>3391272.4392677327</v>
      </c>
      <c r="C107" s="16">
        <f t="shared" si="34"/>
        <v>-94.886115343272451</v>
      </c>
      <c r="D107" s="30">
        <f t="shared" si="28"/>
        <v>-3.6900627659646803</v>
      </c>
      <c r="E107" s="29">
        <f t="shared" si="33"/>
        <v>197737.26626756665</v>
      </c>
      <c r="F107" s="16">
        <f t="shared" si="35"/>
        <v>3550.4630472994868</v>
      </c>
      <c r="G107" s="30">
        <f t="shared" si="29"/>
        <v>-0.21515904037929356</v>
      </c>
      <c r="H107" s="5">
        <f t="shared" si="21"/>
        <v>3397032.3495380329</v>
      </c>
      <c r="I107" s="37"/>
      <c r="J107" s="16">
        <f t="shared" si="18"/>
        <v>3551.7307365739443</v>
      </c>
      <c r="K107" s="8">
        <f t="shared" si="30"/>
        <v>3.6963301569821714</v>
      </c>
    </row>
    <row r="108" spans="1:11" ht="18" customHeight="1">
      <c r="A108" s="3">
        <f t="shared" si="31"/>
        <v>6180</v>
      </c>
      <c r="B108" s="29">
        <f t="shared" si="32"/>
        <v>3372295.0463896636</v>
      </c>
      <c r="C108" s="16">
        <f t="shared" si="34"/>
        <v>-316.28988130115329</v>
      </c>
      <c r="D108" s="30">
        <f t="shared" si="28"/>
        <v>-3.6691094131830781</v>
      </c>
      <c r="E108" s="29">
        <f t="shared" si="33"/>
        <v>409990.47656017041</v>
      </c>
      <c r="F108" s="16">
        <f t="shared" si="35"/>
        <v>3537.5535048767292</v>
      </c>
      <c r="G108" s="30">
        <f t="shared" si="29"/>
        <v>-0.44607600941466313</v>
      </c>
      <c r="H108" s="5">
        <f t="shared" si="21"/>
        <v>3397126.1487872801</v>
      </c>
      <c r="I108" s="37"/>
      <c r="J108" s="16">
        <f t="shared" si="18"/>
        <v>3551.6649741887436</v>
      </c>
      <c r="K108" s="8">
        <f t="shared" si="30"/>
        <v>3.6961260384467387</v>
      </c>
    </row>
    <row r="109" spans="1:11" ht="18" customHeight="1">
      <c r="A109" s="3">
        <f t="shared" si="31"/>
        <v>6240</v>
      </c>
      <c r="B109" s="29">
        <f t="shared" si="32"/>
        <v>3340108.8596241353</v>
      </c>
      <c r="C109" s="16">
        <f t="shared" si="34"/>
        <v>-536.436446092138</v>
      </c>
      <c r="D109" s="30">
        <f t="shared" si="28"/>
        <v>-3.6335932889192972</v>
      </c>
      <c r="E109" s="29">
        <f t="shared" si="33"/>
        <v>620637.81321888138</v>
      </c>
      <c r="F109" s="16">
        <f t="shared" si="35"/>
        <v>3510.7889443118493</v>
      </c>
      <c r="G109" s="30">
        <f t="shared" si="29"/>
        <v>-0.67517122577120103</v>
      </c>
      <c r="H109" s="5">
        <f t="shared" si="21"/>
        <v>3397281.0436195526</v>
      </c>
      <c r="I109" s="37"/>
      <c r="J109" s="16">
        <f t="shared" si="18"/>
        <v>3551.5353119740021</v>
      </c>
      <c r="K109" s="8">
        <f t="shared" si="30"/>
        <v>3.6957890055289604</v>
      </c>
    </row>
    <row r="110" spans="1:11" ht="18" customHeight="1">
      <c r="A110" s="3">
        <f t="shared" si="31"/>
        <v>6300</v>
      </c>
      <c r="B110" s="29">
        <f t="shared" si="32"/>
        <v>3294841.7370184977</v>
      </c>
      <c r="C110" s="16">
        <f t="shared" si="34"/>
        <v>-754.45204342729585</v>
      </c>
      <c r="D110" s="30">
        <f t="shared" si="28"/>
        <v>-3.583667077984019</v>
      </c>
      <c r="E110" s="29">
        <f t="shared" si="33"/>
        <v>828854.53346481605</v>
      </c>
      <c r="F110" s="16">
        <f t="shared" si="35"/>
        <v>3470.2786707655773</v>
      </c>
      <c r="G110" s="30">
        <f t="shared" si="29"/>
        <v>-0.90151179968465622</v>
      </c>
      <c r="H110" s="5">
        <f t="shared" si="21"/>
        <v>3397496.4179001348</v>
      </c>
      <c r="I110" s="37"/>
      <c r="J110" s="16">
        <f t="shared" si="18"/>
        <v>3551.3422728036403</v>
      </c>
      <c r="K110" s="8">
        <f t="shared" si="30"/>
        <v>3.6953204530591366</v>
      </c>
    </row>
    <row r="111" spans="1:11" ht="18" customHeight="1">
      <c r="A111" s="3">
        <f t="shared" si="31"/>
        <v>6360</v>
      </c>
      <c r="B111" s="29">
        <f t="shared" si="32"/>
        <v>3236673.4129321175</v>
      </c>
      <c r="C111" s="16">
        <f t="shared" si="34"/>
        <v>-969.47206810633702</v>
      </c>
      <c r="D111" s="30">
        <f t="shared" si="28"/>
        <v>-3.5195450298380604</v>
      </c>
      <c r="E111" s="29">
        <f t="shared" si="33"/>
        <v>1033825.8112318859</v>
      </c>
      <c r="F111" s="16">
        <f t="shared" si="35"/>
        <v>3416.1879627844978</v>
      </c>
      <c r="G111" s="30">
        <f t="shared" si="29"/>
        <v>-1.1241778305779895</v>
      </c>
      <c r="H111" s="5">
        <f t="shared" si="21"/>
        <v>3397771.4152001026</v>
      </c>
      <c r="I111" s="37"/>
      <c r="J111" s="16">
        <f t="shared" si="18"/>
        <v>3551.0866348080099</v>
      </c>
      <c r="K111" s="8">
        <f t="shared" si="30"/>
        <v>3.6947223186351672</v>
      </c>
    </row>
    <row r="112" spans="1:11" ht="18" customHeight="1">
      <c r="A112" s="3">
        <f t="shared" si="31"/>
        <v>6420</v>
      </c>
      <c r="B112" s="29">
        <f t="shared" si="32"/>
        <v>3165834.7267383202</v>
      </c>
      <c r="C112" s="16">
        <f t="shared" si="34"/>
        <v>-1180.6447698966206</v>
      </c>
      <c r="D112" s="30">
        <f t="shared" si="28"/>
        <v>-3.4415017818871561</v>
      </c>
      <c r="E112" s="29">
        <f t="shared" si="33"/>
        <v>1234750.048808875</v>
      </c>
      <c r="F112" s="16">
        <f t="shared" si="35"/>
        <v>3348.7372929498183</v>
      </c>
      <c r="G112" s="30">
        <f t="shared" si="29"/>
        <v>-1.3422666879199472</v>
      </c>
      <c r="H112" s="5">
        <f t="shared" si="21"/>
        <v>3398104.9424724681</v>
      </c>
      <c r="I112" s="37"/>
      <c r="J112" s="16">
        <f t="shared" si="18"/>
        <v>3550.7694278673071</v>
      </c>
      <c r="K112" s="8">
        <f t="shared" si="30"/>
        <v>3.69399707312175</v>
      </c>
    </row>
    <row r="113" spans="1:11" ht="18" customHeight="1">
      <c r="A113" s="3">
        <f t="shared" si="31"/>
        <v>6480</v>
      </c>
      <c r="B113" s="29">
        <f t="shared" si="32"/>
        <v>3082606.6341297291</v>
      </c>
      <c r="C113" s="16">
        <f t="shared" si="34"/>
        <v>-1387.1348768098499</v>
      </c>
      <c r="D113" s="30">
        <f t="shared" si="28"/>
        <v>-3.34987085960113</v>
      </c>
      <c r="E113" s="29">
        <f t="shared" si="33"/>
        <v>1430842.1263093522</v>
      </c>
      <c r="F113" s="16">
        <f t="shared" si="35"/>
        <v>3268.2012916746216</v>
      </c>
      <c r="G113" s="30">
        <f t="shared" si="29"/>
        <v>-1.5548971738869302</v>
      </c>
      <c r="H113" s="5">
        <f t="shared" si="21"/>
        <v>3398495.6747364099</v>
      </c>
      <c r="I113" s="37"/>
      <c r="J113" s="16">
        <f t="shared" si="18"/>
        <v>3550.3919289799464</v>
      </c>
      <c r="K113" s="8">
        <f t="shared" si="30"/>
        <v>3.6931477085768418</v>
      </c>
    </row>
    <row r="114" spans="1:11" ht="18" customHeight="1">
      <c r="A114" s="3">
        <f t="shared" si="31"/>
        <v>6540</v>
      </c>
      <c r="B114" s="29">
        <f t="shared" si="32"/>
        <v>2987319.0064265742</v>
      </c>
      <c r="C114" s="16">
        <f t="shared" si="34"/>
        <v>-1588.1271283859176</v>
      </c>
      <c r="D114" s="30">
        <f t="shared" si="28"/>
        <v>-3.2450428668628577</v>
      </c>
      <c r="E114" s="29">
        <f t="shared" si="33"/>
        <v>1621336.5739838367</v>
      </c>
      <c r="F114" s="16">
        <f t="shared" si="35"/>
        <v>3174.9074612414061</v>
      </c>
      <c r="G114" s="30">
        <f t="shared" si="29"/>
        <v>-1.761213540593269</v>
      </c>
      <c r="H114" s="5">
        <f t="shared" si="21"/>
        <v>3398942.0607440635</v>
      </c>
      <c r="I114" s="37"/>
      <c r="J114" s="16">
        <f t="shared" si="18"/>
        <v>3549.9556565345501</v>
      </c>
      <c r="K114" s="8">
        <f t="shared" si="30"/>
        <v>3.6921777236945941</v>
      </c>
    </row>
    <row r="115" spans="1:11" ht="18" customHeight="1">
      <c r="A115" s="3">
        <f t="shared" si="31"/>
        <v>6600</v>
      </c>
      <c r="B115" s="29">
        <f t="shared" si="32"/>
        <v>2880349.2244027127</v>
      </c>
      <c r="C115" s="16">
        <f t="shared" si="34"/>
        <v>-1782.8297003976891</v>
      </c>
      <c r="D115" s="30">
        <f t="shared" si="28"/>
        <v>-3.1274633825396347</v>
      </c>
      <c r="E115" s="29">
        <f t="shared" si="33"/>
        <v>1805490.6529121853</v>
      </c>
      <c r="F115" s="16">
        <f t="shared" si="35"/>
        <v>3069.2346488058101</v>
      </c>
      <c r="G115" s="30">
        <f t="shared" si="29"/>
        <v>-1.960389336356029</v>
      </c>
      <c r="H115" s="5">
        <f t="shared" si="21"/>
        <v>3399442.3295991621</v>
      </c>
      <c r="I115" s="37"/>
      <c r="J115" s="16">
        <f t="shared" si="18"/>
        <v>3549.4623635207399</v>
      </c>
      <c r="K115" s="8">
        <f t="shared" si="30"/>
        <v>3.691091106871339</v>
      </c>
    </row>
    <row r="116" spans="1:11" ht="18" customHeight="1">
      <c r="A116" s="3">
        <f t="shared" si="31"/>
        <v>6660</v>
      </c>
      <c r="B116" s="29">
        <f t="shared" si="32"/>
        <v>2762120.5742017087</v>
      </c>
      <c r="C116" s="16">
        <f t="shared" si="34"/>
        <v>-1970.4775033500671</v>
      </c>
      <c r="D116" s="30">
        <f t="shared" si="28"/>
        <v>-2.9976305816206383</v>
      </c>
      <c r="E116" s="29">
        <f t="shared" si="33"/>
        <v>1982587.3302296521</v>
      </c>
      <c r="F116" s="16">
        <f t="shared" si="35"/>
        <v>2951.6112886244482</v>
      </c>
      <c r="G116" s="30">
        <f t="shared" si="29"/>
        <v>-2.1516310574340691</v>
      </c>
      <c r="H116" s="5">
        <f t="shared" si="21"/>
        <v>3399994.4982919479</v>
      </c>
      <c r="I116" s="37"/>
      <c r="J116" s="16">
        <f t="shared" si="18"/>
        <v>3548.9140297200761</v>
      </c>
      <c r="K116" s="8">
        <f t="shared" si="30"/>
        <v>3.6898923170171427</v>
      </c>
    </row>
    <row r="117" spans="1:11" ht="18" customHeight="1">
      <c r="A117" s="3">
        <f t="shared" si="31"/>
        <v>6720</v>
      </c>
      <c r="B117" s="29">
        <f t="shared" si="32"/>
        <v>2633100.4539068704</v>
      </c>
      <c r="C117" s="16">
        <f t="shared" si="34"/>
        <v>-2150.3353382473056</v>
      </c>
      <c r="D117" s="30">
        <f t="shared" si="28"/>
        <v>-2.85609260134851</v>
      </c>
      <c r="E117" s="29">
        <f t="shared" si="33"/>
        <v>2151938.1357403565</v>
      </c>
      <c r="F117" s="16">
        <f t="shared" si="35"/>
        <v>2822.5134251784038</v>
      </c>
      <c r="G117" s="30">
        <f t="shared" si="29"/>
        <v>-2.3341815838922484</v>
      </c>
      <c r="H117" s="5">
        <f t="shared" si="21"/>
        <v>3400596.3801101488</v>
      </c>
      <c r="I117" s="37"/>
      <c r="J117" s="16">
        <f t="shared" si="18"/>
        <v>3548.3128529242567</v>
      </c>
      <c r="K117" s="8">
        <f t="shared" si="30"/>
        <v>3.6885862622499999</v>
      </c>
    </row>
    <row r="118" spans="1:11" ht="18" customHeight="1">
      <c r="A118" s="3">
        <f t="shared" si="31"/>
        <v>6780</v>
      </c>
      <c r="B118" s="29">
        <f t="shared" si="32"/>
        <v>2493798.4002471776</v>
      </c>
      <c r="C118" s="16">
        <f t="shared" si="34"/>
        <v>-2321.7008943282162</v>
      </c>
      <c r="D118" s="30">
        <f t="shared" si="28"/>
        <v>-2.7034446745651461</v>
      </c>
      <c r="E118" s="29">
        <f t="shared" si="33"/>
        <v>2312885.8875490488</v>
      </c>
      <c r="F118" s="16">
        <f t="shared" si="35"/>
        <v>2682.4625301448691</v>
      </c>
      <c r="G118" s="30">
        <f t="shared" si="29"/>
        <v>-2.5073233806516213</v>
      </c>
      <c r="H118" s="5">
        <f t="shared" si="21"/>
        <v>3401245.5938815908</v>
      </c>
      <c r="I118" s="37"/>
      <c r="J118" s="16">
        <f t="shared" si="18"/>
        <v>3547.6612392329193</v>
      </c>
      <c r="K118" s="8">
        <f t="shared" si="30"/>
        <v>3.6871782766225074</v>
      </c>
    </row>
    <row r="119" spans="1:11" ht="18" customHeight="1">
      <c r="A119" s="3">
        <f t="shared" si="31"/>
        <v>6840</v>
      </c>
      <c r="B119" s="29">
        <f t="shared" si="32"/>
        <v>2344763.9457590501</v>
      </c>
      <c r="C119" s="16">
        <f t="shared" si="34"/>
        <v>-2483.9075748021251</v>
      </c>
      <c r="D119" s="30">
        <f t="shared" si="28"/>
        <v>-2.5403260539723691</v>
      </c>
      <c r="E119" s="29">
        <f t="shared" si="33"/>
        <v>2464807.275187395</v>
      </c>
      <c r="F119" s="16">
        <f t="shared" si="35"/>
        <v>2532.0231273057716</v>
      </c>
      <c r="G119" s="30">
        <f t="shared" si="29"/>
        <v>-2.6703814473538525</v>
      </c>
      <c r="H119" s="5">
        <f t="shared" si="21"/>
        <v>3401939.5740001411</v>
      </c>
      <c r="I119" s="37"/>
      <c r="J119" s="16">
        <f t="shared" si="18"/>
        <v>3546.9617924881395</v>
      </c>
      <c r="K119" s="8">
        <f t="shared" si="30"/>
        <v>3.6856740950418398</v>
      </c>
    </row>
    <row r="120" spans="1:11" ht="18" customHeight="1">
      <c r="A120" s="3">
        <f t="shared" si="31"/>
        <v>6900</v>
      </c>
      <c r="B120" s="29">
        <f t="shared" si="32"/>
        <v>2186584.3174766218</v>
      </c>
      <c r="C120" s="16">
        <f t="shared" si="34"/>
        <v>-2636.3271380404672</v>
      </c>
      <c r="D120" s="30">
        <f t="shared" si="28"/>
        <v>-2.3674167521641114</v>
      </c>
      <c r="E120" s="29">
        <f t="shared" si="33"/>
        <v>2607115.2896152674</v>
      </c>
      <c r="F120" s="16">
        <f t="shared" si="35"/>
        <v>2371.8002404645404</v>
      </c>
      <c r="G120" s="30">
        <f t="shared" si="29"/>
        <v>-2.8227260033499091</v>
      </c>
      <c r="H120" s="5">
        <f t="shared" si="21"/>
        <v>3402675.5811831965</v>
      </c>
      <c r="I120" s="37"/>
      <c r="J120" s="16">
        <f t="shared" si="18"/>
        <v>3546.2173029069004</v>
      </c>
      <c r="K120" s="8">
        <f t="shared" si="30"/>
        <v>3.6840798265530323</v>
      </c>
    </row>
    <row r="121" spans="1:11" ht="18" customHeight="1">
      <c r="A121" s="3">
        <f t="shared" si="31"/>
        <v>6960</v>
      </c>
      <c r="B121" s="29">
        <f t="shared" si="32"/>
        <v>2019881.9888864029</v>
      </c>
      <c r="C121" s="16">
        <f t="shared" si="34"/>
        <v>-2778.3721431703138</v>
      </c>
      <c r="D121" s="30">
        <f t="shared" si="28"/>
        <v>-2.185434123111095</v>
      </c>
      <c r="E121" s="29">
        <f t="shared" si="33"/>
        <v>2739261.4904310801</v>
      </c>
      <c r="F121" s="16">
        <f t="shared" si="35"/>
        <v>2202.4366802635459</v>
      </c>
      <c r="G121" s="30">
        <f t="shared" si="29"/>
        <v>-2.9637748968753814</v>
      </c>
      <c r="H121" s="5">
        <f t="shared" si="21"/>
        <v>3403450.7139058723</v>
      </c>
      <c r="I121" s="37"/>
      <c r="J121" s="16">
        <f t="shared" si="18"/>
        <v>3545.430734976374</v>
      </c>
      <c r="K121" s="8">
        <f t="shared" si="30"/>
        <v>3.6824019261627376</v>
      </c>
    </row>
    <row r="122" spans="1:11" ht="18" customHeight="1">
      <c r="A122" s="3">
        <f t="shared" si="31"/>
        <v>7020</v>
      </c>
      <c r="B122" s="29">
        <f t="shared" si="32"/>
        <v>1845312.0974529842</v>
      </c>
      <c r="C122" s="16">
        <f t="shared" si="34"/>
        <v>-2909.4981905569794</v>
      </c>
      <c r="D122" s="30">
        <f t="shared" si="28"/>
        <v>-1.9951293112710471</v>
      </c>
      <c r="E122" s="29">
        <f t="shared" si="33"/>
        <v>2860738.1016181414</v>
      </c>
      <c r="F122" s="16">
        <f t="shared" si="35"/>
        <v>2024.6101864510231</v>
      </c>
      <c r="G122" s="30">
        <f t="shared" si="29"/>
        <v>-3.0929957302540605</v>
      </c>
      <c r="H122" s="5">
        <f t="shared" si="21"/>
        <v>3404261.9204544323</v>
      </c>
      <c r="I122" s="37"/>
      <c r="J122" s="16">
        <f t="shared" si="18"/>
        <v>3544.6052146798497</v>
      </c>
      <c r="K122" s="8">
        <f t="shared" si="30"/>
        <v>3.6806471653858281</v>
      </c>
    </row>
    <row r="123" spans="1:11" ht="18" customHeight="1">
      <c r="A123" s="3">
        <f t="shared" si="31"/>
        <v>7080</v>
      </c>
      <c r="B123" s="29">
        <f t="shared" si="32"/>
        <v>1663559.7404989896</v>
      </c>
      <c r="C123" s="16">
        <f t="shared" si="34"/>
        <v>-3029.2059492332423</v>
      </c>
      <c r="D123" s="30">
        <f t="shared" si="28"/>
        <v>-1.7972835946626462</v>
      </c>
      <c r="E123" s="29">
        <f t="shared" si="33"/>
        <v>2971079.928176288</v>
      </c>
      <c r="F123" s="16">
        <f t="shared" si="35"/>
        <v>1839.0304426357795</v>
      </c>
      <c r="G123" s="30">
        <f t="shared" si="29"/>
        <v>-3.2099076957350534</v>
      </c>
      <c r="H123" s="5">
        <f t="shared" si="21"/>
        <v>3405106.0115393004</v>
      </c>
      <c r="I123" s="37"/>
      <c r="J123" s="16">
        <f t="shared" si="18"/>
        <v>3543.7440161235149</v>
      </c>
      <c r="K123" s="8">
        <f t="shared" si="30"/>
        <v>3.678822601700523</v>
      </c>
    </row>
    <row r="124" spans="1:11" ht="18" customHeight="1">
      <c r="A124" s="3">
        <f t="shared" si="31"/>
        <v>7140</v>
      </c>
      <c r="B124" s="29">
        <f t="shared" si="32"/>
        <v>1475337.1626042095</v>
      </c>
      <c r="C124" s="16">
        <f t="shared" si="34"/>
        <v>-3137.042964913001</v>
      </c>
      <c r="D124" s="30">
        <f t="shared" si="28"/>
        <v>-1.5927046480904206</v>
      </c>
      <c r="E124" s="29">
        <f t="shared" si="33"/>
        <v>3069866.0870297886</v>
      </c>
      <c r="F124" s="16">
        <f t="shared" si="35"/>
        <v>1646.4359808916763</v>
      </c>
      <c r="G124" s="30">
        <f t="shared" si="29"/>
        <v>-3.3140831192762268</v>
      </c>
      <c r="H124" s="5">
        <f t="shared" si="21"/>
        <v>3405979.6734062615</v>
      </c>
      <c r="I124" s="37"/>
      <c r="J124" s="16">
        <f t="shared" si="18"/>
        <v>3542.8505476360256</v>
      </c>
      <c r="K124" s="8">
        <f t="shared" si="30"/>
        <v>3.6769355470990344</v>
      </c>
    </row>
    <row r="125" spans="1:11" ht="18" customHeight="1">
      <c r="A125" s="2"/>
      <c r="B125" s="9"/>
      <c r="C125" s="5"/>
      <c r="D125" s="11"/>
      <c r="E125" s="9"/>
      <c r="F125" s="5"/>
      <c r="G125" s="12"/>
      <c r="H125" s="16"/>
      <c r="I125" s="38"/>
      <c r="J125" s="7"/>
      <c r="K125" s="4"/>
    </row>
    <row r="126" spans="1:11" ht="18" customHeight="1">
      <c r="A126" s="2"/>
      <c r="B126" s="9"/>
      <c r="C126" s="3"/>
      <c r="D126" s="12"/>
      <c r="E126" s="9"/>
      <c r="F126" s="5"/>
      <c r="G126" s="12"/>
      <c r="H126" s="16"/>
      <c r="I126" s="38"/>
      <c r="J126" s="7"/>
      <c r="K126" s="4"/>
    </row>
    <row r="127" spans="1:11" ht="18" customHeight="1">
      <c r="A127" s="2"/>
      <c r="B127" s="9"/>
      <c r="C127" s="3"/>
      <c r="D127" s="12"/>
      <c r="E127" s="9"/>
      <c r="F127" s="5"/>
      <c r="G127" s="12"/>
      <c r="H127" s="16"/>
      <c r="I127" s="38"/>
      <c r="J127" s="7"/>
      <c r="K127" s="4"/>
    </row>
    <row r="128" spans="1:11" ht="18" customHeight="1">
      <c r="A128" s="2"/>
      <c r="B128" s="9"/>
      <c r="C128" s="3"/>
      <c r="D128" s="12"/>
      <c r="E128" s="9"/>
      <c r="F128" s="5"/>
      <c r="G128" s="12"/>
      <c r="H128" s="16"/>
      <c r="I128" s="38"/>
      <c r="J128" s="7"/>
      <c r="K128" s="4"/>
    </row>
    <row r="129" spans="1:11" ht="18" customHeight="1">
      <c r="A129" s="2"/>
      <c r="B129" s="9"/>
      <c r="C129" s="3"/>
      <c r="D129" s="12"/>
      <c r="E129" s="9"/>
      <c r="F129" s="5"/>
      <c r="G129" s="12"/>
      <c r="H129" s="16"/>
      <c r="I129" s="38"/>
      <c r="J129" s="7"/>
      <c r="K129" s="4"/>
    </row>
    <row r="130" spans="1:11" ht="18" customHeight="1">
      <c r="A130" s="2"/>
      <c r="B130" s="9"/>
      <c r="C130" s="3"/>
      <c r="D130" s="12"/>
      <c r="E130" s="9"/>
      <c r="F130" s="5"/>
      <c r="G130" s="12"/>
      <c r="H130" s="16"/>
      <c r="I130" s="38"/>
      <c r="J130" s="7"/>
      <c r="K130" s="4"/>
    </row>
    <row r="131" spans="1:11" ht="18" customHeight="1">
      <c r="A131" s="2"/>
      <c r="B131" s="9"/>
      <c r="C131" s="3"/>
      <c r="D131" s="12"/>
      <c r="E131" s="9"/>
      <c r="F131" s="5"/>
      <c r="G131" s="12"/>
      <c r="H131" s="16"/>
      <c r="I131" s="38"/>
      <c r="J131" s="7"/>
      <c r="K131" s="4"/>
    </row>
    <row r="132" spans="1:11" ht="18" customHeight="1">
      <c r="A132" s="2"/>
      <c r="B132" s="9"/>
      <c r="C132" s="3"/>
      <c r="D132" s="12"/>
      <c r="E132" s="9"/>
      <c r="F132" s="5"/>
      <c r="G132" s="12"/>
      <c r="H132" s="16"/>
      <c r="I132" s="38"/>
      <c r="J132" s="7"/>
      <c r="K132" s="4"/>
    </row>
    <row r="133" spans="1:11" ht="18" customHeight="1">
      <c r="A133" s="2"/>
      <c r="B133" s="9"/>
      <c r="C133" s="3"/>
      <c r="D133" s="12"/>
      <c r="E133" s="9"/>
      <c r="F133" s="5"/>
      <c r="G133" s="12"/>
      <c r="H133" s="16"/>
      <c r="I133" s="38"/>
      <c r="J133" s="7"/>
      <c r="K133" s="4"/>
    </row>
    <row r="134" spans="1:11" ht="18" customHeight="1">
      <c r="A134" s="2"/>
      <c r="B134" s="9"/>
      <c r="C134" s="3"/>
      <c r="D134" s="12"/>
      <c r="E134" s="9"/>
      <c r="F134" s="5"/>
      <c r="G134" s="12"/>
      <c r="H134" s="16"/>
      <c r="I134" s="38"/>
      <c r="J134" s="7"/>
      <c r="K134" s="4"/>
    </row>
    <row r="135" spans="1:11" ht="18" customHeight="1">
      <c r="A135" s="2"/>
      <c r="B135" s="9"/>
      <c r="C135" s="3"/>
      <c r="D135" s="12"/>
      <c r="E135" s="9"/>
      <c r="F135" s="5"/>
      <c r="G135" s="12"/>
      <c r="H135" s="16"/>
      <c r="I135" s="38"/>
      <c r="J135" s="7"/>
      <c r="K135" s="4"/>
    </row>
    <row r="136" spans="1:11" ht="18" customHeight="1">
      <c r="A136" s="2"/>
      <c r="B136" s="9"/>
      <c r="C136" s="3"/>
      <c r="D136" s="12"/>
      <c r="E136" s="9"/>
      <c r="F136" s="5"/>
      <c r="G136" s="12"/>
      <c r="H136" s="16"/>
      <c r="I136" s="38"/>
      <c r="J136" s="7"/>
      <c r="K136" s="4"/>
    </row>
    <row r="137" spans="1:11" ht="18" customHeight="1">
      <c r="A137" s="2"/>
      <c r="B137" s="9"/>
      <c r="C137" s="3"/>
      <c r="D137" s="12"/>
      <c r="E137" s="9"/>
      <c r="F137" s="5"/>
      <c r="G137" s="12"/>
      <c r="H137" s="16"/>
      <c r="I137" s="38"/>
      <c r="J137" s="7"/>
      <c r="K137" s="4"/>
    </row>
    <row r="138" spans="1:11" ht="18" customHeight="1">
      <c r="A138" s="2"/>
      <c r="B138" s="9"/>
      <c r="C138" s="3"/>
      <c r="D138" s="12"/>
      <c r="E138" s="9"/>
      <c r="F138" s="5"/>
      <c r="G138" s="12"/>
      <c r="H138" s="16"/>
      <c r="I138" s="38"/>
      <c r="J138" s="7"/>
      <c r="K138" s="4"/>
    </row>
    <row r="139" spans="1:11" ht="18" customHeight="1">
      <c r="A139" s="2"/>
      <c r="B139" s="9"/>
      <c r="C139" s="3"/>
      <c r="D139" s="12"/>
      <c r="E139" s="9"/>
      <c r="F139" s="5"/>
      <c r="G139" s="12"/>
      <c r="H139" s="16"/>
      <c r="I139" s="38"/>
      <c r="J139" s="7"/>
      <c r="K139" s="4"/>
    </row>
    <row r="140" spans="1:11" ht="18" customHeight="1">
      <c r="A140" s="2"/>
      <c r="B140" s="9"/>
      <c r="C140" s="3"/>
      <c r="D140" s="12"/>
      <c r="E140" s="9"/>
      <c r="F140" s="5"/>
      <c r="G140" s="12"/>
      <c r="H140" s="16"/>
      <c r="I140" s="38"/>
      <c r="J140" s="7"/>
      <c r="K140" s="4"/>
    </row>
    <row r="141" spans="1:11" ht="18" customHeight="1">
      <c r="A141" s="2"/>
      <c r="B141" s="9"/>
      <c r="C141" s="3"/>
      <c r="D141" s="12"/>
      <c r="E141" s="9"/>
      <c r="F141" s="5"/>
      <c r="G141" s="12"/>
      <c r="H141" s="16"/>
      <c r="I141" s="38"/>
      <c r="J141" s="7"/>
      <c r="K141" s="4"/>
    </row>
    <row r="142" spans="1:11" ht="18" customHeight="1">
      <c r="A142" s="2"/>
      <c r="B142" s="9"/>
      <c r="C142" s="3"/>
      <c r="D142" s="12"/>
      <c r="E142" s="9"/>
      <c r="F142" s="5"/>
      <c r="G142" s="12"/>
      <c r="H142" s="16"/>
      <c r="I142" s="38"/>
      <c r="J142" s="7"/>
      <c r="K142" s="4"/>
    </row>
    <row r="143" spans="1:11" ht="18" customHeight="1">
      <c r="A143" s="2"/>
      <c r="B143" s="9"/>
      <c r="C143" s="3"/>
      <c r="D143" s="12"/>
      <c r="E143" s="9"/>
      <c r="F143" s="5"/>
      <c r="G143" s="12"/>
      <c r="H143" s="16"/>
      <c r="I143" s="38"/>
      <c r="J143" s="7"/>
      <c r="K143" s="4"/>
    </row>
    <row r="144" spans="1:11" ht="18" customHeight="1">
      <c r="A144" s="2"/>
      <c r="B144" s="9"/>
      <c r="C144" s="3"/>
      <c r="D144" s="12"/>
      <c r="E144" s="9"/>
      <c r="F144" s="5"/>
      <c r="G144" s="12"/>
      <c r="H144" s="16"/>
      <c r="I144" s="38"/>
      <c r="J144" s="7"/>
      <c r="K144" s="4"/>
    </row>
    <row r="145" spans="1:11" ht="18" customHeight="1">
      <c r="A145" s="2"/>
      <c r="B145" s="9"/>
      <c r="C145" s="3"/>
      <c r="D145" s="12"/>
      <c r="E145" s="9"/>
      <c r="F145" s="5"/>
      <c r="G145" s="12"/>
      <c r="H145" s="16"/>
      <c r="I145" s="38"/>
      <c r="J145" s="7"/>
      <c r="K145" s="4"/>
    </row>
    <row r="146" spans="1:11" ht="18" customHeight="1">
      <c r="A146" s="2"/>
      <c r="B146" s="9"/>
      <c r="C146" s="3"/>
      <c r="D146" s="12"/>
      <c r="E146" s="9"/>
      <c r="F146" s="5"/>
      <c r="G146" s="12"/>
      <c r="H146" s="16"/>
      <c r="I146" s="38"/>
      <c r="J146" s="7"/>
      <c r="K146" s="4"/>
    </row>
    <row r="147" spans="1:11" ht="18" customHeight="1">
      <c r="A147" s="2"/>
      <c r="B147" s="9"/>
      <c r="C147" s="3"/>
      <c r="D147" s="12"/>
      <c r="E147" s="9"/>
      <c r="F147" s="5"/>
      <c r="G147" s="12"/>
      <c r="H147" s="16"/>
      <c r="I147" s="38"/>
      <c r="J147" s="7"/>
      <c r="K147" s="4"/>
    </row>
    <row r="148" spans="1:11" ht="18" customHeight="1">
      <c r="A148" s="2"/>
      <c r="B148" s="9"/>
      <c r="C148" s="3"/>
      <c r="D148" s="12"/>
      <c r="E148" s="9"/>
      <c r="F148" s="5"/>
      <c r="G148" s="12"/>
      <c r="H148" s="16"/>
      <c r="I148" s="38"/>
      <c r="J148" s="7"/>
      <c r="K148" s="4"/>
    </row>
    <row r="149" spans="1:11" ht="18" customHeight="1">
      <c r="A149" s="2"/>
      <c r="B149" s="9"/>
      <c r="C149" s="3"/>
      <c r="D149" s="12"/>
      <c r="E149" s="9"/>
      <c r="F149" s="5"/>
      <c r="G149" s="12"/>
      <c r="H149" s="16"/>
      <c r="I149" s="38"/>
      <c r="J149" s="7"/>
      <c r="K149" s="4"/>
    </row>
    <row r="150" spans="1:11" ht="18" customHeight="1">
      <c r="A150" s="2"/>
      <c r="B150" s="9"/>
      <c r="C150" s="3"/>
      <c r="D150" s="12"/>
      <c r="E150" s="9"/>
      <c r="F150" s="5"/>
      <c r="G150" s="12"/>
      <c r="H150" s="16"/>
      <c r="I150" s="38"/>
      <c r="J150" s="7"/>
      <c r="K150" s="4"/>
    </row>
    <row r="151" spans="1:11" ht="18" customHeight="1">
      <c r="A151" s="2"/>
      <c r="B151" s="9"/>
      <c r="C151" s="3"/>
      <c r="D151" s="12"/>
      <c r="E151" s="9"/>
      <c r="F151" s="5"/>
      <c r="G151" s="12"/>
      <c r="H151" s="16"/>
      <c r="I151" s="38"/>
      <c r="J151" s="7"/>
      <c r="K151" s="4"/>
    </row>
    <row r="152" spans="1:11" ht="18" customHeight="1">
      <c r="A152" s="2"/>
      <c r="B152" s="9"/>
      <c r="C152" s="3"/>
      <c r="D152" s="12"/>
      <c r="E152" s="9"/>
      <c r="F152" s="5"/>
      <c r="G152" s="12"/>
      <c r="H152" s="16"/>
      <c r="I152" s="38"/>
      <c r="J152" s="7"/>
      <c r="K152" s="4"/>
    </row>
    <row r="153" spans="1:11" ht="18" customHeight="1">
      <c r="A153" s="2"/>
      <c r="B153" s="9"/>
      <c r="C153" s="3"/>
      <c r="D153" s="12"/>
      <c r="E153" s="9"/>
      <c r="F153" s="5"/>
      <c r="G153" s="12"/>
      <c r="H153" s="16"/>
      <c r="I153" s="38"/>
      <c r="J153" s="7"/>
      <c r="K153" s="4"/>
    </row>
    <row r="154" spans="1:11" ht="18" customHeight="1">
      <c r="A154" s="2"/>
      <c r="B154" s="9"/>
      <c r="C154" s="3"/>
      <c r="D154" s="12"/>
      <c r="E154" s="9"/>
      <c r="F154" s="5"/>
      <c r="G154" s="12"/>
      <c r="H154" s="16"/>
      <c r="I154" s="38"/>
      <c r="J154" s="7"/>
      <c r="K154" s="4"/>
    </row>
    <row r="155" spans="1:11">
      <c r="A155" s="2"/>
      <c r="B155" s="9"/>
      <c r="C155" s="3"/>
      <c r="D155" s="12"/>
      <c r="E155" s="9"/>
      <c r="F155" s="5"/>
      <c r="G155" s="12"/>
      <c r="H155" s="16"/>
      <c r="I155" s="38"/>
      <c r="J155" s="7"/>
      <c r="K155" s="4"/>
    </row>
    <row r="156" spans="1:11">
      <c r="A156" s="2"/>
      <c r="B156" s="9"/>
      <c r="C156" s="4"/>
      <c r="D156" s="8"/>
      <c r="E156" s="10"/>
      <c r="F156" s="7"/>
      <c r="G156" s="8"/>
      <c r="H156" s="7"/>
      <c r="J156" s="7"/>
      <c r="K156" s="4"/>
    </row>
    <row r="157" spans="1:11">
      <c r="A157" s="2"/>
      <c r="B157" s="9"/>
      <c r="C157" s="4"/>
      <c r="D157" s="8"/>
      <c r="E157" s="10"/>
      <c r="F157" s="7"/>
      <c r="G157" s="8"/>
      <c r="H157" s="7"/>
      <c r="J157" s="7"/>
      <c r="K157" s="4"/>
    </row>
    <row r="158" spans="1:11">
      <c r="A158" s="2"/>
      <c r="B158" s="9"/>
      <c r="C158" s="4"/>
      <c r="D158" s="8"/>
      <c r="E158" s="10"/>
      <c r="F158" s="7"/>
      <c r="G158" s="8"/>
      <c r="H158" s="7"/>
      <c r="J158" s="7"/>
      <c r="K158" s="4"/>
    </row>
    <row r="159" spans="1:11">
      <c r="A159" s="2"/>
      <c r="B159" s="9"/>
      <c r="C159" s="4"/>
      <c r="D159" s="8"/>
      <c r="E159" s="10"/>
      <c r="F159" s="7"/>
      <c r="G159" s="8"/>
      <c r="H159" s="7"/>
      <c r="J159" s="7"/>
      <c r="K159" s="4"/>
    </row>
    <row r="160" spans="1:11">
      <c r="A160" s="2"/>
      <c r="B160" s="9"/>
      <c r="C160" s="4"/>
      <c r="D160" s="8"/>
      <c r="E160" s="10"/>
      <c r="F160" s="7"/>
      <c r="G160" s="8"/>
      <c r="H160" s="7"/>
      <c r="J160" s="7"/>
      <c r="K160" s="4"/>
    </row>
    <row r="161" spans="1:11">
      <c r="A161" s="2"/>
      <c r="B161" s="9"/>
      <c r="C161" s="4"/>
      <c r="D161" s="8"/>
      <c r="E161" s="10"/>
      <c r="F161" s="7"/>
      <c r="G161" s="8"/>
      <c r="H161" s="7"/>
      <c r="J161" s="7"/>
      <c r="K161" s="4"/>
    </row>
    <row r="162" spans="1:11">
      <c r="A162" s="2"/>
      <c r="B162" s="9"/>
      <c r="C162" s="4"/>
      <c r="D162" s="8"/>
      <c r="E162" s="10"/>
      <c r="F162" s="7"/>
      <c r="G162" s="8"/>
      <c r="H162" s="7"/>
      <c r="J162" s="7"/>
      <c r="K162" s="4"/>
    </row>
    <row r="163" spans="1:11">
      <c r="A163" s="2"/>
      <c r="B163" s="9"/>
      <c r="C163" s="4"/>
      <c r="D163" s="8"/>
      <c r="E163" s="10"/>
      <c r="F163" s="7"/>
      <c r="G163" s="8"/>
      <c r="H163" s="7"/>
      <c r="J163" s="7"/>
      <c r="K163" s="4"/>
    </row>
    <row r="164" spans="1:11">
      <c r="A164" s="2"/>
      <c r="B164" s="9"/>
      <c r="C164" s="4"/>
      <c r="D164" s="8"/>
      <c r="E164" s="10"/>
      <c r="F164" s="7"/>
      <c r="G164" s="8"/>
      <c r="H164" s="7"/>
      <c r="J164" s="7"/>
      <c r="K164" s="4"/>
    </row>
    <row r="165" spans="1:11">
      <c r="A165" s="2"/>
      <c r="B165" s="9"/>
      <c r="C165" s="4"/>
      <c r="D165" s="8"/>
      <c r="E165" s="10"/>
      <c r="F165" s="7"/>
      <c r="G165" s="8"/>
      <c r="H165" s="7"/>
      <c r="J165" s="7"/>
      <c r="K165" s="4"/>
    </row>
    <row r="166" spans="1:11">
      <c r="A166" s="2"/>
      <c r="B166" s="9"/>
      <c r="C166" s="4"/>
      <c r="D166" s="8"/>
      <c r="E166" s="10"/>
      <c r="F166" s="7"/>
      <c r="G166" s="8"/>
      <c r="H166" s="7"/>
      <c r="J166" s="7"/>
      <c r="K166" s="4"/>
    </row>
    <row r="167" spans="1:11">
      <c r="A167" s="2"/>
      <c r="B167" s="9"/>
      <c r="C167" s="4"/>
      <c r="D167" s="8"/>
      <c r="E167" s="10"/>
      <c r="F167" s="7"/>
      <c r="G167" s="8"/>
      <c r="H167" s="7"/>
      <c r="J167" s="7"/>
      <c r="K167" s="4"/>
    </row>
    <row r="168" spans="1:11">
      <c r="A168" s="2"/>
      <c r="B168" s="9"/>
      <c r="C168" s="4"/>
      <c r="D168" s="8"/>
      <c r="E168" s="10"/>
      <c r="F168" s="7"/>
      <c r="G168" s="8"/>
      <c r="H168" s="7"/>
      <c r="J168" s="7"/>
      <c r="K168" s="4"/>
    </row>
    <row r="169" spans="1:11">
      <c r="A169" s="2"/>
      <c r="B169" s="9"/>
      <c r="C169" s="4"/>
      <c r="D169" s="8"/>
      <c r="E169" s="10"/>
      <c r="F169" s="7"/>
      <c r="G169" s="8"/>
      <c r="H169" s="7"/>
      <c r="J169" s="7"/>
      <c r="K169" s="4"/>
    </row>
    <row r="170" spans="1:11">
      <c r="A170" s="2"/>
      <c r="B170" s="9"/>
      <c r="C170" s="4"/>
      <c r="D170" s="8"/>
      <c r="E170" s="10"/>
      <c r="F170" s="7"/>
      <c r="G170" s="8"/>
      <c r="H170" s="7"/>
      <c r="J170" s="7"/>
      <c r="K170" s="4"/>
    </row>
    <row r="171" spans="1:11">
      <c r="A171" s="2"/>
      <c r="B171" s="9"/>
      <c r="C171" s="4"/>
      <c r="D171" s="8"/>
      <c r="E171" s="10"/>
      <c r="F171" s="7"/>
      <c r="G171" s="8"/>
      <c r="H171" s="7"/>
      <c r="J171" s="7"/>
      <c r="K171" s="4"/>
    </row>
    <row r="172" spans="1:11">
      <c r="A172" s="2"/>
      <c r="B172" s="9"/>
      <c r="C172" s="4"/>
      <c r="D172" s="8"/>
      <c r="E172" s="10"/>
      <c r="F172" s="7"/>
      <c r="G172" s="8"/>
      <c r="H172" s="7"/>
      <c r="J172" s="7"/>
      <c r="K172" s="4"/>
    </row>
    <row r="173" spans="1:11">
      <c r="A173" s="2"/>
      <c r="B173" s="9"/>
      <c r="C173" s="4"/>
      <c r="D173" s="8"/>
      <c r="E173" s="10"/>
      <c r="F173" s="7"/>
      <c r="G173" s="8"/>
      <c r="H173" s="7"/>
      <c r="J173" s="7"/>
      <c r="K173" s="4"/>
    </row>
    <row r="174" spans="1:11">
      <c r="A174" s="2"/>
      <c r="B174" s="9"/>
      <c r="C174" s="4"/>
      <c r="D174" s="8"/>
      <c r="E174" s="10"/>
      <c r="F174" s="7"/>
      <c r="G174" s="8"/>
      <c r="H174" s="7"/>
      <c r="J174" s="7"/>
      <c r="K174" s="4"/>
    </row>
    <row r="175" spans="1:11">
      <c r="A175" s="2"/>
      <c r="B175" s="9"/>
      <c r="C175" s="4"/>
      <c r="D175" s="8"/>
      <c r="E175" s="10"/>
      <c r="F175" s="7"/>
      <c r="G175" s="8"/>
      <c r="H175" s="7"/>
      <c r="J175" s="7"/>
      <c r="K175" s="4"/>
    </row>
    <row r="176" spans="1:11">
      <c r="A176" s="2"/>
      <c r="B176" s="9"/>
      <c r="C176" s="4"/>
      <c r="D176" s="8"/>
      <c r="E176" s="10"/>
      <c r="F176" s="7"/>
      <c r="G176" s="8"/>
      <c r="H176" s="7"/>
      <c r="J176" s="7"/>
      <c r="K176" s="4"/>
    </row>
    <row r="177" spans="1:11">
      <c r="A177" s="2"/>
      <c r="B177" s="9"/>
      <c r="C177" s="4"/>
      <c r="D177" s="8"/>
      <c r="E177" s="10"/>
      <c r="F177" s="7"/>
      <c r="G177" s="8"/>
      <c r="H177" s="7"/>
      <c r="J177" s="7"/>
      <c r="K177" s="4"/>
    </row>
    <row r="178" spans="1:11">
      <c r="A178" s="2"/>
      <c r="B178" s="9"/>
      <c r="C178" s="4"/>
      <c r="D178" s="8"/>
      <c r="E178" s="10"/>
      <c r="F178" s="7"/>
      <c r="G178" s="8"/>
      <c r="H178" s="7"/>
      <c r="J178" s="7"/>
      <c r="K178" s="4"/>
    </row>
    <row r="179" spans="1:11">
      <c r="A179" s="2"/>
      <c r="B179" s="9"/>
      <c r="C179" s="4"/>
      <c r="D179" s="8"/>
      <c r="E179" s="10"/>
      <c r="F179" s="7"/>
      <c r="G179" s="8"/>
      <c r="H179" s="7"/>
      <c r="J179" s="7"/>
      <c r="K179" s="4"/>
    </row>
    <row r="180" spans="1:11">
      <c r="A180" s="2"/>
      <c r="B180" s="9"/>
      <c r="C180" s="4"/>
      <c r="D180" s="8"/>
      <c r="E180" s="10"/>
      <c r="F180" s="7"/>
      <c r="G180" s="8"/>
      <c r="H180" s="7"/>
      <c r="J180" s="7"/>
      <c r="K180" s="4"/>
    </row>
    <row r="181" spans="1:11">
      <c r="A181" s="2"/>
      <c r="B181" s="9"/>
      <c r="C181" s="4"/>
      <c r="D181" s="8"/>
      <c r="E181" s="10"/>
      <c r="F181" s="7"/>
      <c r="G181" s="8"/>
      <c r="H181" s="7"/>
      <c r="J181" s="7"/>
      <c r="K181" s="4"/>
    </row>
    <row r="182" spans="1:11">
      <c r="A182" s="2"/>
      <c r="B182" s="9"/>
      <c r="C182" s="4"/>
      <c r="D182" s="8"/>
      <c r="E182" s="10"/>
      <c r="F182" s="7"/>
      <c r="G182" s="8"/>
      <c r="H182" s="7"/>
      <c r="J182" s="7"/>
      <c r="K182" s="4"/>
    </row>
    <row r="183" spans="1:11">
      <c r="A183" s="2"/>
      <c r="B183" s="9"/>
      <c r="C183" s="4"/>
      <c r="D183" s="8"/>
      <c r="E183" s="10"/>
      <c r="F183" s="7"/>
      <c r="G183" s="8"/>
      <c r="H183" s="7"/>
      <c r="J183" s="7"/>
      <c r="K183" s="4"/>
    </row>
    <row r="184" spans="1:11">
      <c r="A184" s="2"/>
      <c r="B184" s="9"/>
      <c r="C184" s="4"/>
      <c r="D184" s="8"/>
      <c r="E184" s="10"/>
      <c r="F184" s="7"/>
      <c r="G184" s="8"/>
      <c r="H184" s="7"/>
      <c r="J184" s="7"/>
      <c r="K184" s="4"/>
    </row>
    <row r="185" spans="1:11">
      <c r="A185" s="2"/>
      <c r="B185" s="9"/>
      <c r="C185" s="4"/>
      <c r="D185" s="8"/>
      <c r="E185" s="10"/>
      <c r="F185" s="7"/>
      <c r="G185" s="8"/>
      <c r="H185" s="7"/>
      <c r="J185" s="7"/>
      <c r="K185" s="4"/>
    </row>
    <row r="186" spans="1:11">
      <c r="A186" s="2"/>
      <c r="B186" s="9"/>
      <c r="C186" s="4"/>
      <c r="D186" s="8"/>
      <c r="E186" s="10"/>
      <c r="F186" s="7"/>
      <c r="G186" s="8"/>
      <c r="H186" s="7"/>
      <c r="J186" s="7"/>
      <c r="K186" s="4"/>
    </row>
    <row r="187" spans="1:11">
      <c r="A187" s="2"/>
      <c r="B187" s="9"/>
      <c r="C187" s="4"/>
      <c r="D187" s="8"/>
      <c r="E187" s="10"/>
      <c r="F187" s="7"/>
      <c r="G187" s="8"/>
      <c r="H187" s="7"/>
      <c r="J187" s="7"/>
      <c r="K187" s="4"/>
    </row>
    <row r="188" spans="1:11">
      <c r="A188" s="2"/>
      <c r="B188" s="9"/>
      <c r="C188" s="4"/>
      <c r="D188" s="8"/>
      <c r="E188" s="10"/>
      <c r="F188" s="7"/>
      <c r="G188" s="8"/>
      <c r="H188" s="7"/>
      <c r="J188" s="7"/>
      <c r="K188" s="4"/>
    </row>
    <row r="189" spans="1:11">
      <c r="A189" s="2"/>
      <c r="B189" s="9"/>
      <c r="C189" s="4"/>
      <c r="D189" s="8"/>
      <c r="E189" s="10"/>
      <c r="F189" s="7"/>
      <c r="G189" s="8"/>
      <c r="H189" s="7"/>
      <c r="J189" s="7"/>
      <c r="K189" s="4"/>
    </row>
    <row r="190" spans="1:11">
      <c r="A190" s="2"/>
      <c r="B190" s="9"/>
      <c r="C190" s="4"/>
      <c r="D190" s="8"/>
      <c r="E190" s="10"/>
      <c r="F190" s="7"/>
      <c r="G190" s="8"/>
      <c r="H190" s="7"/>
      <c r="J190" s="7"/>
      <c r="K190" s="4"/>
    </row>
    <row r="191" spans="1:11">
      <c r="A191" s="2"/>
      <c r="B191" s="9"/>
      <c r="C191" s="4"/>
      <c r="D191" s="8"/>
      <c r="E191" s="10"/>
      <c r="F191" s="7"/>
      <c r="G191" s="8"/>
      <c r="H191" s="7"/>
      <c r="J191" s="7"/>
      <c r="K191" s="4"/>
    </row>
    <row r="192" spans="1:11">
      <c r="A192" s="2"/>
      <c r="B192" s="9"/>
      <c r="C192" s="4"/>
      <c r="D192" s="8"/>
      <c r="E192" s="10"/>
      <c r="F192" s="7"/>
      <c r="G192" s="8"/>
      <c r="H192" s="7"/>
      <c r="J192" s="7"/>
      <c r="K192" s="4"/>
    </row>
    <row r="193" spans="1:11">
      <c r="A193" s="2"/>
      <c r="B193" s="9"/>
      <c r="C193" s="4"/>
      <c r="D193" s="8"/>
      <c r="E193" s="10"/>
      <c r="F193" s="7"/>
      <c r="G193" s="8"/>
      <c r="H193" s="7"/>
      <c r="J193" s="7"/>
      <c r="K193" s="4"/>
    </row>
    <row r="194" spans="1:11">
      <c r="A194" s="2"/>
      <c r="B194" s="9"/>
      <c r="C194" s="4"/>
      <c r="D194" s="8"/>
      <c r="E194" s="10"/>
      <c r="F194" s="7"/>
      <c r="G194" s="8"/>
      <c r="H194" s="7"/>
      <c r="J194" s="7"/>
      <c r="K194" s="4"/>
    </row>
    <row r="195" spans="1:11">
      <c r="A195" s="2"/>
      <c r="B195" s="9"/>
      <c r="C195" s="4"/>
      <c r="D195" s="8"/>
      <c r="E195" s="10"/>
      <c r="F195" s="7"/>
      <c r="G195" s="8"/>
      <c r="H195" s="7"/>
      <c r="J195" s="7"/>
      <c r="K195" s="4"/>
    </row>
    <row r="196" spans="1:11">
      <c r="A196" s="2"/>
      <c r="B196" s="9"/>
      <c r="C196" s="4"/>
      <c r="D196" s="8"/>
      <c r="E196" s="10"/>
      <c r="F196" s="7"/>
      <c r="G196" s="8"/>
      <c r="H196" s="7"/>
      <c r="J196" s="7"/>
      <c r="K196" s="4"/>
    </row>
    <row r="197" spans="1:11">
      <c r="A197" s="2"/>
      <c r="B197" s="9"/>
      <c r="C197" s="4"/>
      <c r="D197" s="8"/>
      <c r="E197" s="10"/>
      <c r="F197" s="7"/>
      <c r="G197" s="8"/>
      <c r="H197" s="7"/>
      <c r="J197" s="7"/>
      <c r="K197" s="4"/>
    </row>
    <row r="198" spans="1:11">
      <c r="A198" s="2"/>
      <c r="B198" s="9"/>
      <c r="C198" s="4"/>
      <c r="D198" s="8"/>
      <c r="E198" s="10"/>
      <c r="F198" s="7"/>
      <c r="G198" s="8"/>
      <c r="H198" s="7"/>
      <c r="J198" s="7"/>
      <c r="K198" s="4"/>
    </row>
    <row r="199" spans="1:11">
      <c r="A199" s="2"/>
      <c r="B199" s="9"/>
      <c r="C199" s="4"/>
      <c r="D199" s="8"/>
      <c r="E199" s="10"/>
      <c r="F199" s="7"/>
      <c r="G199" s="8"/>
      <c r="H199" s="7"/>
      <c r="J199" s="7"/>
      <c r="K199" s="4"/>
    </row>
    <row r="200" spans="1:11">
      <c r="A200" s="2"/>
      <c r="B200" s="9"/>
      <c r="C200" s="4"/>
      <c r="D200" s="8"/>
      <c r="E200" s="10"/>
      <c r="F200" s="7"/>
      <c r="G200" s="8"/>
      <c r="H200" s="7"/>
      <c r="J200" s="7"/>
      <c r="K200" s="4"/>
    </row>
    <row r="201" spans="1:11">
      <c r="A201" s="2"/>
      <c r="B201" s="9"/>
      <c r="C201" s="4"/>
      <c r="D201" s="8"/>
      <c r="E201" s="10"/>
      <c r="F201" s="7"/>
      <c r="G201" s="8"/>
      <c r="H201" s="7"/>
      <c r="J201" s="7"/>
      <c r="K201" s="4"/>
    </row>
    <row r="202" spans="1:11">
      <c r="A202" s="2"/>
      <c r="B202" s="9"/>
      <c r="C202" s="4"/>
      <c r="D202" s="8"/>
      <c r="E202" s="10"/>
      <c r="F202" s="7"/>
      <c r="G202" s="8"/>
      <c r="H202" s="7"/>
      <c r="J202" s="7"/>
      <c r="K202" s="4"/>
    </row>
    <row r="203" spans="1:11">
      <c r="A203" s="2"/>
      <c r="B203" s="9"/>
      <c r="C203" s="4"/>
      <c r="D203" s="8"/>
      <c r="E203" s="10"/>
      <c r="F203" s="7"/>
      <c r="G203" s="8"/>
      <c r="H203" s="7"/>
      <c r="J203" s="7"/>
      <c r="K203" s="4"/>
    </row>
    <row r="204" spans="1:11">
      <c r="A204" s="2"/>
      <c r="B204" s="9"/>
      <c r="C204" s="4"/>
      <c r="D204" s="8"/>
      <c r="E204" s="10"/>
      <c r="F204" s="7"/>
      <c r="G204" s="8"/>
      <c r="H204" s="7"/>
      <c r="J204" s="7"/>
      <c r="K204" s="4"/>
    </row>
  </sheetData>
  <mergeCells count="2">
    <mergeCell ref="I1:J1"/>
    <mergeCell ref="I2:J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="120" zoomScaleNormal="120" workbookViewId="0">
      <selection activeCell="A14" sqref="A14"/>
    </sheetView>
  </sheetViews>
  <sheetFormatPr defaultRowHeight="12.75"/>
  <cols>
    <col min="1" max="1" width="27.42578125" bestFit="1" customWidth="1"/>
  </cols>
  <sheetData>
    <row r="1" spans="1:3">
      <c r="A1" s="41" t="s">
        <v>25</v>
      </c>
      <c r="B1" s="40" t="s">
        <v>22</v>
      </c>
      <c r="C1" s="40" t="s">
        <v>23</v>
      </c>
    </row>
    <row r="2" spans="1:3">
      <c r="A2" t="s">
        <v>19</v>
      </c>
      <c r="B2">
        <f>SQRT(GM/1000/'Obliczanie orbity'!B2)</f>
        <v>3543.5395713259836</v>
      </c>
      <c r="C2">
        <f>B2/1000</f>
        <v>3.5435395713259834</v>
      </c>
    </row>
    <row r="3" spans="1:3">
      <c r="A3" t="s">
        <v>20</v>
      </c>
      <c r="B3">
        <f>2*PI()*'Obliczanie orbity'!H5/B2</f>
        <v>6023.350398342579</v>
      </c>
      <c r="C3">
        <f>B3/60</f>
        <v>100.38917330570965</v>
      </c>
    </row>
    <row r="4" spans="1:3">
      <c r="B4" s="40" t="s">
        <v>21</v>
      </c>
      <c r="C4" s="40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2</vt:i4>
      </vt:variant>
      <vt:variant>
        <vt:lpstr>Wykresy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2" baseType="lpstr">
      <vt:lpstr>Obliczanie orbity</vt:lpstr>
      <vt:lpstr>Obliczenia pomocnicze</vt:lpstr>
      <vt:lpstr>Orbita</vt:lpstr>
      <vt:lpstr>ax</vt:lpstr>
      <vt:lpstr>ay</vt:lpstr>
      <vt:lpstr>dt</vt:lpstr>
      <vt:lpstr>GM</vt:lpstr>
      <vt:lpstr>pr</vt:lpstr>
      <vt:lpstr>vx</vt:lpstr>
      <vt:lpstr>vy</vt:lpstr>
      <vt:lpstr>x</vt:lpstr>
      <vt:lpstr>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Magda Kopacz</cp:lastModifiedBy>
  <dcterms:created xsi:type="dcterms:W3CDTF">1998-06-09T08:52:28Z</dcterms:created>
  <dcterms:modified xsi:type="dcterms:W3CDTF">2014-02-10T11:54:41Z</dcterms:modified>
</cp:coreProperties>
</file>